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480" windowHeight="11640"/>
  </bookViews>
  <sheets>
    <sheet name="Titulní strana" sheetId="8" r:id="rId1"/>
    <sheet name="Pokyny" sheetId="9" r:id="rId2"/>
    <sheet name="Vzor" sheetId="6" r:id="rId3"/>
    <sheet name="Text" sheetId="7" r:id="rId4"/>
  </sheets>
  <calcPr calcId="145621"/>
</workbook>
</file>

<file path=xl/calcChain.xml><?xml version="1.0" encoding="utf-8"?>
<calcChain xmlns="http://schemas.openxmlformats.org/spreadsheetml/2006/main">
  <c r="AD23" i="7" l="1"/>
  <c r="AC23" i="7"/>
  <c r="AB23" i="7"/>
  <c r="AD22" i="7"/>
  <c r="AC22" i="7" s="1"/>
  <c r="AB22" i="7"/>
  <c r="AD21" i="7"/>
  <c r="AC21" i="7"/>
  <c r="AB21" i="7"/>
  <c r="AD20" i="7"/>
  <c r="AC20" i="7" s="1"/>
  <c r="AB20" i="7"/>
  <c r="W20" i="7"/>
  <c r="U20" i="7"/>
  <c r="S20" i="7"/>
  <c r="Q20" i="7"/>
  <c r="O20" i="7"/>
  <c r="L20" i="7"/>
  <c r="J20" i="7"/>
  <c r="H20" i="7"/>
  <c r="F20" i="7"/>
  <c r="AD19" i="7"/>
  <c r="AC19" i="7"/>
  <c r="AB19" i="7"/>
  <c r="Y19" i="7"/>
  <c r="W19" i="7"/>
  <c r="U19" i="7"/>
  <c r="S19" i="7"/>
  <c r="Q19" i="7"/>
  <c r="O19" i="7"/>
  <c r="L19" i="7"/>
  <c r="J19" i="7"/>
  <c r="H19" i="7"/>
  <c r="F19" i="7"/>
  <c r="AD18" i="7"/>
  <c r="AC18" i="7" s="1"/>
  <c r="AB18" i="7"/>
  <c r="W18" i="7"/>
  <c r="U18" i="7"/>
  <c r="S18" i="7"/>
  <c r="Q18" i="7"/>
  <c r="O18" i="7"/>
  <c r="L18" i="7"/>
  <c r="J18" i="7"/>
  <c r="H18" i="7"/>
  <c r="F18" i="7"/>
  <c r="AD17" i="7"/>
  <c r="AC17" i="7"/>
  <c r="AB17" i="7"/>
  <c r="Y17" i="7"/>
  <c r="W17" i="7"/>
  <c r="U17" i="7"/>
  <c r="S17" i="7"/>
  <c r="Q17" i="7"/>
  <c r="O17" i="7"/>
  <c r="L17" i="7"/>
  <c r="J17" i="7"/>
  <c r="H17" i="7"/>
  <c r="F17" i="7"/>
  <c r="AD16" i="7"/>
  <c r="AC16" i="7" s="1"/>
  <c r="AB16" i="7"/>
  <c r="W16" i="7"/>
  <c r="U16" i="7"/>
  <c r="S16" i="7"/>
  <c r="Q16" i="7"/>
  <c r="O16" i="7"/>
  <c r="L16" i="7"/>
  <c r="J16" i="7"/>
  <c r="H16" i="7"/>
  <c r="F16" i="7"/>
  <c r="AD15" i="7"/>
  <c r="AC15" i="7"/>
  <c r="AB15" i="7"/>
  <c r="Y15" i="7"/>
  <c r="W15" i="7"/>
  <c r="U15" i="7"/>
  <c r="S15" i="7"/>
  <c r="Q15" i="7"/>
  <c r="O15" i="7"/>
  <c r="L15" i="7"/>
  <c r="J15" i="7"/>
  <c r="H15" i="7"/>
  <c r="F15" i="7"/>
  <c r="AD14" i="7"/>
  <c r="AC14" i="7" s="1"/>
  <c r="AB14" i="7"/>
  <c r="W14" i="7"/>
  <c r="U14" i="7"/>
  <c r="S14" i="7"/>
  <c r="Q14" i="7"/>
  <c r="O14" i="7"/>
  <c r="L14" i="7"/>
  <c r="J14" i="7"/>
  <c r="H14" i="7"/>
  <c r="F14" i="7"/>
  <c r="AD13" i="7"/>
  <c r="AC13" i="7"/>
  <c r="AB13" i="7"/>
  <c r="Y13" i="7"/>
  <c r="W13" i="7"/>
  <c r="U13" i="7"/>
  <c r="S13" i="7"/>
  <c r="Q13" i="7"/>
  <c r="O13" i="7"/>
  <c r="L13" i="7"/>
  <c r="J13" i="7"/>
  <c r="H13" i="7"/>
  <c r="F13" i="7"/>
  <c r="AD12" i="7"/>
  <c r="AC12" i="7" s="1"/>
  <c r="AB12" i="7"/>
  <c r="W12" i="7"/>
  <c r="U12" i="7"/>
  <c r="S12" i="7"/>
  <c r="Q12" i="7"/>
  <c r="O12" i="7"/>
  <c r="L12" i="7"/>
  <c r="J12" i="7"/>
  <c r="H12" i="7"/>
  <c r="F12" i="7"/>
  <c r="AD11" i="7"/>
  <c r="AC11" i="7"/>
  <c r="AB11" i="7"/>
  <c r="Y11" i="7"/>
  <c r="W11" i="7"/>
  <c r="U11" i="7"/>
  <c r="S11" i="7"/>
  <c r="Q11" i="7"/>
  <c r="O11" i="7"/>
  <c r="L11" i="7"/>
  <c r="J11" i="7"/>
  <c r="H11" i="7"/>
  <c r="F11" i="7"/>
  <c r="AD10" i="7"/>
  <c r="AC10" i="7" s="1"/>
  <c r="AB10" i="7"/>
  <c r="W10" i="7"/>
  <c r="U10" i="7"/>
  <c r="S10" i="7"/>
  <c r="Q10" i="7"/>
  <c r="O10" i="7"/>
  <c r="L10" i="7"/>
  <c r="J10" i="7"/>
  <c r="H10" i="7"/>
  <c r="F10" i="7"/>
  <c r="AD9" i="7"/>
  <c r="AC9" i="7"/>
  <c r="AB9" i="7"/>
  <c r="Y9" i="7"/>
  <c r="W9" i="7"/>
  <c r="U9" i="7"/>
  <c r="S9" i="7"/>
  <c r="Q9" i="7"/>
  <c r="O9" i="7"/>
  <c r="L9" i="7"/>
  <c r="J9" i="7"/>
  <c r="H9" i="7"/>
  <c r="F9" i="7"/>
  <c r="AD8" i="7"/>
  <c r="AC8" i="7" s="1"/>
  <c r="AB8" i="7"/>
  <c r="W8" i="7"/>
  <c r="U8" i="7"/>
  <c r="S8" i="7"/>
  <c r="Q8" i="7"/>
  <c r="O8" i="7"/>
  <c r="L8" i="7"/>
  <c r="J8" i="7"/>
  <c r="H8" i="7"/>
  <c r="F8" i="7"/>
  <c r="AD7" i="7"/>
  <c r="AC7" i="7"/>
  <c r="AB7" i="7"/>
  <c r="Y7" i="7"/>
  <c r="W7" i="7"/>
  <c r="U7" i="7"/>
  <c r="S7" i="7"/>
  <c r="Q7" i="7"/>
  <c r="O7" i="7"/>
  <c r="L7" i="7"/>
  <c r="J7" i="7"/>
  <c r="H7" i="7"/>
  <c r="F7" i="7"/>
  <c r="AD6" i="7"/>
  <c r="AC6" i="7" s="1"/>
  <c r="AB6" i="7"/>
  <c r="W6" i="7"/>
  <c r="U6" i="7"/>
  <c r="S6" i="7"/>
  <c r="Q6" i="7"/>
  <c r="O6" i="7"/>
  <c r="L6" i="7"/>
  <c r="J6" i="7"/>
  <c r="H6" i="7"/>
  <c r="F6" i="7"/>
  <c r="AD5" i="7"/>
  <c r="AC5" i="7"/>
  <c r="AB5" i="7"/>
  <c r="Y5" i="7"/>
  <c r="W5" i="7"/>
  <c r="U5" i="7"/>
  <c r="S5" i="7"/>
  <c r="Q5" i="7"/>
  <c r="O5" i="7"/>
  <c r="L5" i="7"/>
  <c r="J5" i="7"/>
  <c r="H5" i="7"/>
  <c r="F5" i="7"/>
  <c r="AD4" i="7"/>
  <c r="AC4" i="7" s="1"/>
  <c r="AB4" i="7"/>
  <c r="W4" i="7"/>
  <c r="U4" i="7"/>
  <c r="S4" i="7"/>
  <c r="Q4" i="7"/>
  <c r="O4" i="7"/>
  <c r="L4" i="7"/>
  <c r="J4" i="7"/>
  <c r="H4" i="7"/>
  <c r="F4" i="7"/>
  <c r="AD3" i="6"/>
  <c r="BZ3" i="6"/>
  <c r="AD4" i="6"/>
  <c r="BZ4" i="6"/>
  <c r="AD5" i="6"/>
  <c r="BZ5" i="6"/>
  <c r="AD6" i="6"/>
  <c r="BZ6" i="6"/>
  <c r="AD7" i="6"/>
  <c r="BZ7" i="6"/>
  <c r="AD8" i="6"/>
  <c r="BZ8" i="6"/>
  <c r="AD9" i="6"/>
  <c r="BZ9" i="6"/>
  <c r="AD10" i="6"/>
  <c r="BZ10" i="6"/>
  <c r="AD11" i="6"/>
  <c r="BZ11" i="6"/>
  <c r="AD12" i="6"/>
  <c r="BZ12" i="6"/>
  <c r="AD13" i="6"/>
  <c r="BZ13" i="6"/>
  <c r="AD14" i="6"/>
  <c r="BZ14" i="6"/>
  <c r="AD15" i="6"/>
  <c r="BZ15" i="6"/>
  <c r="AD16" i="6"/>
  <c r="BZ16" i="6"/>
  <c r="AD17" i="6"/>
  <c r="BZ17" i="6"/>
  <c r="AD18" i="6"/>
  <c r="BZ18" i="6"/>
  <c r="AD19" i="6"/>
  <c r="BZ19" i="6"/>
  <c r="AD20" i="6"/>
  <c r="BZ20" i="6"/>
  <c r="AD21" i="6"/>
  <c r="BZ21" i="6"/>
  <c r="AD22" i="6"/>
  <c r="BZ22" i="6"/>
  <c r="F3" i="6"/>
  <c r="H3" i="6"/>
  <c r="J3" i="6"/>
  <c r="L3" i="6"/>
  <c r="O3" i="6"/>
  <c r="Q3" i="6"/>
  <c r="S3" i="6"/>
  <c r="U3" i="6"/>
  <c r="W3" i="6"/>
  <c r="AB3" i="6"/>
  <c r="F4" i="6"/>
  <c r="H4" i="6"/>
  <c r="J4" i="6"/>
  <c r="L4" i="6"/>
  <c r="O4" i="6"/>
  <c r="Q4" i="6"/>
  <c r="S4" i="6"/>
  <c r="U4" i="6"/>
  <c r="W4" i="6"/>
  <c r="AB4" i="6"/>
  <c r="F5" i="6"/>
  <c r="H5" i="6"/>
  <c r="J5" i="6"/>
  <c r="L5" i="6"/>
  <c r="O5" i="6"/>
  <c r="Q5" i="6"/>
  <c r="S5" i="6"/>
  <c r="U5" i="6"/>
  <c r="W5" i="6"/>
  <c r="AB5" i="6"/>
  <c r="F6" i="6"/>
  <c r="H6" i="6"/>
  <c r="J6" i="6"/>
  <c r="L6" i="6"/>
  <c r="O6" i="6"/>
  <c r="Q6" i="6"/>
  <c r="S6" i="6"/>
  <c r="U6" i="6"/>
  <c r="W6" i="6"/>
  <c r="AB6" i="6"/>
  <c r="F7" i="6"/>
  <c r="H7" i="6"/>
  <c r="J7" i="6"/>
  <c r="L7" i="6"/>
  <c r="O7" i="6"/>
  <c r="Q7" i="6"/>
  <c r="S7" i="6"/>
  <c r="U7" i="6"/>
  <c r="W7" i="6"/>
  <c r="AB7" i="6"/>
  <c r="F8" i="6"/>
  <c r="H8" i="6"/>
  <c r="J8" i="6"/>
  <c r="L8" i="6"/>
  <c r="O8" i="6"/>
  <c r="Q8" i="6"/>
  <c r="S8" i="6"/>
  <c r="U8" i="6"/>
  <c r="W8" i="6"/>
  <c r="AB8" i="6"/>
  <c r="F9" i="6"/>
  <c r="H9" i="6"/>
  <c r="J9" i="6"/>
  <c r="L9" i="6"/>
  <c r="O9" i="6"/>
  <c r="Q9" i="6"/>
  <c r="S9" i="6"/>
  <c r="U9" i="6"/>
  <c r="W9" i="6"/>
  <c r="AB9" i="6"/>
  <c r="F10" i="6"/>
  <c r="H10" i="6"/>
  <c r="J10" i="6"/>
  <c r="L10" i="6"/>
  <c r="O10" i="6"/>
  <c r="Q10" i="6"/>
  <c r="S10" i="6"/>
  <c r="U10" i="6"/>
  <c r="W10" i="6"/>
  <c r="AB10" i="6"/>
  <c r="F11" i="6"/>
  <c r="H11" i="6"/>
  <c r="J11" i="6"/>
  <c r="L11" i="6"/>
  <c r="O11" i="6"/>
  <c r="Q11" i="6"/>
  <c r="S11" i="6"/>
  <c r="U11" i="6"/>
  <c r="W11" i="6"/>
  <c r="AB11" i="6"/>
  <c r="F12" i="6"/>
  <c r="H12" i="6"/>
  <c r="J12" i="6"/>
  <c r="L12" i="6"/>
  <c r="O12" i="6"/>
  <c r="Q12" i="6"/>
  <c r="S12" i="6"/>
  <c r="U12" i="6"/>
  <c r="W12" i="6"/>
  <c r="AB12" i="6"/>
  <c r="F13" i="6"/>
  <c r="H13" i="6"/>
  <c r="J13" i="6"/>
  <c r="L13" i="6"/>
  <c r="O13" i="6"/>
  <c r="Q13" i="6"/>
  <c r="S13" i="6"/>
  <c r="U13" i="6"/>
  <c r="W13" i="6"/>
  <c r="AB13" i="6"/>
  <c r="F14" i="6"/>
  <c r="H14" i="6"/>
  <c r="J14" i="6"/>
  <c r="L14" i="6"/>
  <c r="O14" i="6"/>
  <c r="Q14" i="6"/>
  <c r="S14" i="6"/>
  <c r="U14" i="6"/>
  <c r="W14" i="6"/>
  <c r="AB14" i="6"/>
  <c r="F15" i="6"/>
  <c r="H15" i="6"/>
  <c r="J15" i="6"/>
  <c r="L15" i="6"/>
  <c r="O15" i="6"/>
  <c r="Q15" i="6"/>
  <c r="S15" i="6"/>
  <c r="U15" i="6"/>
  <c r="W15" i="6"/>
  <c r="AB15" i="6"/>
  <c r="F16" i="6"/>
  <c r="H16" i="6"/>
  <c r="J16" i="6"/>
  <c r="J20" i="6" s="1"/>
  <c r="L16" i="6"/>
  <c r="O16" i="6"/>
  <c r="O20" i="6" s="1"/>
  <c r="Q16" i="6"/>
  <c r="S16" i="6"/>
  <c r="S20" i="6" s="1"/>
  <c r="U16" i="6"/>
  <c r="W16" i="6"/>
  <c r="AB16" i="6"/>
  <c r="F17" i="6"/>
  <c r="H17" i="6"/>
  <c r="J17" i="6"/>
  <c r="L17" i="6"/>
  <c r="O17" i="6"/>
  <c r="Q17" i="6"/>
  <c r="S17" i="6"/>
  <c r="U17" i="6"/>
  <c r="W17" i="6"/>
  <c r="AB17" i="6"/>
  <c r="F18" i="6"/>
  <c r="H18" i="6"/>
  <c r="J18" i="6"/>
  <c r="J21" i="6" s="1"/>
  <c r="L18" i="6"/>
  <c r="O18" i="6"/>
  <c r="O21" i="6" s="1"/>
  <c r="Q18" i="6"/>
  <c r="S18" i="6"/>
  <c r="S21" i="6" s="1"/>
  <c r="U18" i="6"/>
  <c r="W18" i="6"/>
  <c r="AB18" i="6"/>
  <c r="F19" i="6"/>
  <c r="H19" i="6"/>
  <c r="J19" i="6"/>
  <c r="L19" i="6"/>
  <c r="O19" i="6"/>
  <c r="Q19" i="6"/>
  <c r="S19" i="6"/>
  <c r="U19" i="6"/>
  <c r="W19" i="6"/>
  <c r="AB19" i="6"/>
  <c r="F20" i="6"/>
  <c r="H20" i="6"/>
  <c r="I20" i="6"/>
  <c r="K20" i="6"/>
  <c r="L20" i="6"/>
  <c r="M20" i="6"/>
  <c r="P20" i="6"/>
  <c r="Q20" i="6"/>
  <c r="R20" i="6"/>
  <c r="T20" i="6"/>
  <c r="U20" i="6"/>
  <c r="W20" i="6"/>
  <c r="X20" i="6"/>
  <c r="AB20" i="6" s="1"/>
  <c r="F21" i="6"/>
  <c r="H21" i="6"/>
  <c r="I21" i="6"/>
  <c r="K21" i="6"/>
  <c r="L21" i="6"/>
  <c r="M21" i="6"/>
  <c r="P21" i="6"/>
  <c r="Q21" i="6"/>
  <c r="R21" i="6"/>
  <c r="T21" i="6"/>
  <c r="U21" i="6"/>
  <c r="W21" i="6"/>
  <c r="X21" i="6"/>
  <c r="AB21" i="6"/>
  <c r="I22" i="6"/>
  <c r="J22" i="6"/>
  <c r="K22" i="6"/>
  <c r="L22" i="6"/>
  <c r="M22" i="6"/>
  <c r="O22" i="6"/>
  <c r="P22" i="6"/>
  <c r="Q22" i="6"/>
  <c r="R22" i="6"/>
  <c r="S22" i="6"/>
  <c r="T22" i="6"/>
  <c r="U22" i="6"/>
  <c r="W22" i="6"/>
  <c r="X22" i="6"/>
  <c r="AB22" i="6" s="1"/>
  <c r="Y4" i="7" l="1"/>
  <c r="Y6" i="7"/>
  <c r="Y8" i="7"/>
  <c r="Y10" i="7"/>
  <c r="Y12" i="7"/>
  <c r="Y14" i="7"/>
  <c r="Y16" i="7"/>
  <c r="Y18" i="7"/>
  <c r="Y20" i="7"/>
  <c r="AC4" i="6"/>
  <c r="Y4" i="6" s="1"/>
  <c r="Z4" i="6" s="1"/>
  <c r="AA4" i="6" s="1"/>
  <c r="AC6" i="6"/>
  <c r="Y6" i="6" s="1"/>
  <c r="Z6" i="6" s="1"/>
  <c r="AA6" i="6" s="1"/>
  <c r="AC8" i="6"/>
  <c r="Y8" i="6" s="1"/>
  <c r="Z8" i="6" s="1"/>
  <c r="AA8" i="6" s="1"/>
  <c r="AC10" i="6"/>
  <c r="Y10" i="6" s="1"/>
  <c r="Z10" i="6" s="1"/>
  <c r="AA10" i="6" s="1"/>
  <c r="AC12" i="6"/>
  <c r="Y12" i="6" s="1"/>
  <c r="Z12" i="6" s="1"/>
  <c r="AA12" i="6" s="1"/>
  <c r="AC14" i="6"/>
  <c r="Y14" i="6" s="1"/>
  <c r="Z14" i="6" s="1"/>
  <c r="AA14" i="6" s="1"/>
  <c r="AC16" i="6"/>
  <c r="Y16" i="6" s="1"/>
  <c r="Z16" i="6" s="1"/>
  <c r="AA16" i="6" s="1"/>
  <c r="AC18" i="6"/>
  <c r="Y18" i="6" s="1"/>
  <c r="Z18" i="6" s="1"/>
  <c r="AA18" i="6" s="1"/>
  <c r="AC19" i="6"/>
  <c r="Y19" i="6" s="1"/>
  <c r="Z19" i="6" s="1"/>
  <c r="AA19" i="6" s="1"/>
  <c r="AC20" i="6"/>
  <c r="AC21" i="6"/>
  <c r="AC22" i="6"/>
  <c r="AC17" i="6" l="1"/>
  <c r="Y17" i="6" s="1"/>
  <c r="Z17" i="6" s="1"/>
  <c r="AA17" i="6" s="1"/>
  <c r="AC15" i="6"/>
  <c r="Y15" i="6" s="1"/>
  <c r="Z15" i="6" s="1"/>
  <c r="AA15" i="6" s="1"/>
  <c r="AC13" i="6"/>
  <c r="Y13" i="6" s="1"/>
  <c r="Z13" i="6" s="1"/>
  <c r="AA13" i="6" s="1"/>
  <c r="AC11" i="6"/>
  <c r="Y11" i="6" s="1"/>
  <c r="Z11" i="6" s="1"/>
  <c r="AA11" i="6" s="1"/>
  <c r="AC9" i="6"/>
  <c r="Y9" i="6" s="1"/>
  <c r="Z9" i="6" s="1"/>
  <c r="AA9" i="6" s="1"/>
  <c r="AC7" i="6"/>
  <c r="Y7" i="6" s="1"/>
  <c r="Z7" i="6" s="1"/>
  <c r="AA7" i="6" s="1"/>
  <c r="AC5" i="6"/>
  <c r="Y5" i="6" s="1"/>
  <c r="Z5" i="6" s="1"/>
  <c r="AA5" i="6" s="1"/>
  <c r="AC3" i="6"/>
  <c r="Y3" i="6" s="1"/>
  <c r="Z3" i="6" l="1"/>
  <c r="Y20" i="6"/>
  <c r="Y21" i="6"/>
  <c r="Y22" i="6"/>
  <c r="Z20" i="6" l="1"/>
  <c r="AA3" i="6"/>
  <c r="Z22" i="6"/>
  <c r="Z21" i="6"/>
</calcChain>
</file>

<file path=xl/sharedStrings.xml><?xml version="1.0" encoding="utf-8"?>
<sst xmlns="http://schemas.openxmlformats.org/spreadsheetml/2006/main" count="136" uniqueCount="60">
  <si>
    <t>č.</t>
  </si>
  <si>
    <t>Jméno a příjmení</t>
  </si>
  <si>
    <t>roč-
ník</t>
  </si>
  <si>
    <t>60m</t>
  </si>
  <si>
    <t>dálka</t>
  </si>
  <si>
    <t>medic</t>
  </si>
  <si>
    <t>shyby</t>
  </si>
  <si>
    <t>švih</t>
  </si>
  <si>
    <t>plav</t>
  </si>
  <si>
    <t>3skok</t>
  </si>
  <si>
    <t>kliky</t>
  </si>
  <si>
    <t>L + S</t>
  </si>
  <si>
    <t>míček</t>
  </si>
  <si>
    <t>dribl</t>
  </si>
  <si>
    <t>ODZNAK</t>
  </si>
  <si>
    <t>s,SS</t>
  </si>
  <si>
    <t>b.</t>
  </si>
  <si>
    <t>m</t>
  </si>
  <si>
    <t>N</t>
  </si>
  <si>
    <t>koef. 2,4</t>
  </si>
  <si>
    <t>Dobeš David</t>
  </si>
  <si>
    <t>Hanzl Josef</t>
  </si>
  <si>
    <t>Odznak</t>
  </si>
  <si>
    <t>Hladík František</t>
  </si>
  <si>
    <t>DIAMOND</t>
  </si>
  <si>
    <t>Lavička Erik</t>
  </si>
  <si>
    <t>GOLD</t>
  </si>
  <si>
    <t>Staněk Martin</t>
  </si>
  <si>
    <t>SILVER</t>
  </si>
  <si>
    <t>Svoboda Jiří</t>
  </si>
  <si>
    <t>BRONZE</t>
  </si>
  <si>
    <t>Ulman Michal</t>
  </si>
  <si>
    <t>Vítek Daniel</t>
  </si>
  <si>
    <t>Dobeš Filip</t>
  </si>
  <si>
    <t>Dorfl Patrik</t>
  </si>
  <si>
    <t>Halamka David</t>
  </si>
  <si>
    <t>Holub Libor</t>
  </si>
  <si>
    <t>Hrubý Milan</t>
  </si>
  <si>
    <t>Kahule Tomáš</t>
  </si>
  <si>
    <t>Malý Patrik</t>
  </si>
  <si>
    <t>Pliska Lukáš</t>
  </si>
  <si>
    <t>Vajo Milan</t>
  </si>
  <si>
    <t>PRŮMĚR SKUPINY</t>
  </si>
  <si>
    <t>NEJLEPŠÍ VÝKON</t>
  </si>
  <si>
    <t>NEJHORŠÍ VÝKON</t>
  </si>
  <si>
    <t xml:space="preserve">úroveň </t>
  </si>
  <si>
    <t>BODY celkem</t>
  </si>
  <si>
    <t>Diamond</t>
  </si>
  <si>
    <t>Gold</t>
  </si>
  <si>
    <t>Silver</t>
  </si>
  <si>
    <t>Bronze</t>
  </si>
  <si>
    <t>POKYNY</t>
  </si>
  <si>
    <t>List Text zformátuj dle listu Vzor.</t>
  </si>
  <si>
    <t>Doplň vzorce pro výpočet sloupce Body celkem a určení Průměru, Nejhoršího a Nejlepšího výkonu.</t>
  </si>
  <si>
    <t>Doplň vzorec pro přiřazení úrovně odznaku. V případě nesplnění úrovně Bronze, vepiš Looser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</si>
  <si>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</si>
  <si>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</si>
  <si>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</si>
  <si>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</si>
  <si>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VY_32_INOVACE_11_IaKT_Cvičení - Excel-Formátování, Průměr, Suma, Min, Max, Když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</si>
</sst>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b/>
      <sz val="9"/>
      <name val="Tahoma"/>
      <family val="2"/>
      <charset val="238"/>
    </font>
    <font>
      <sz val="9"/>
      <name val="Tahoma"/>
      <family val="2"/>
      <charset val="238"/>
    </font>
    <font>
      <sz val="9"/>
      <color theme="0"/>
      <name val="Tahoma"/>
      <family val="2"/>
      <charset val="238"/>
    </font>
    <font>
      <sz val="9"/>
      <color theme="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2" fillId="0" borderId="0" xfId="0" applyFont="1" applyFill="1" applyBorder="1" applyProtection="1">
      <protection locked="0"/>
    </xf>
    <xf numFmtId="49" fontId="3" fillId="0" borderId="0" xfId="0" applyNumberFormat="1" applyFont="1" applyFill="1" applyBorder="1" applyProtection="1">
      <protection hidden="1"/>
    </xf>
    <xf numFmtId="2" fontId="3" fillId="0" borderId="0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Protection="1"/>
    <xf numFmtId="0" fontId="2" fillId="0" borderId="0" xfId="0" applyFont="1" applyFill="1" applyBorder="1" applyProtection="1"/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/>
    <xf numFmtId="0" fontId="5" fillId="0" borderId="0" xfId="0" applyFont="1" applyFill="1" applyBorder="1"/>
    <xf numFmtId="0" fontId="3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/>
    <xf numFmtId="0" fontId="2" fillId="0" borderId="0" xfId="0" applyFont="1" applyFill="1" applyBorder="1"/>
    <xf numFmtId="1" fontId="2" fillId="0" borderId="0" xfId="0" applyNumberFormat="1" applyFont="1" applyFill="1" applyBorder="1" applyProtection="1">
      <protection hidden="1"/>
    </xf>
    <xf numFmtId="3" fontId="2" fillId="0" borderId="0" xfId="0" applyNumberFormat="1" applyFont="1" applyFill="1" applyBorder="1" applyAlignment="1" applyProtection="1">
      <alignment horizontal="center"/>
      <protection hidden="1"/>
    </xf>
    <xf numFmtId="3" fontId="2" fillId="0" borderId="0" xfId="0" applyNumberFormat="1" applyFont="1" applyFill="1" applyBorder="1" applyProtection="1">
      <protection hidden="1"/>
    </xf>
    <xf numFmtId="0" fontId="5" fillId="0" borderId="0" xfId="0" applyFont="1" applyFill="1" applyBorder="1" applyAlignment="1">
      <alignment vertical="center"/>
    </xf>
    <xf numFmtId="0" fontId="2" fillId="3" borderId="12" xfId="0" applyFont="1" applyFill="1" applyBorder="1" applyAlignment="1" applyProtection="1">
      <alignment vertical="center"/>
      <protection locked="0"/>
    </xf>
    <xf numFmtId="2" fontId="2" fillId="3" borderId="12" xfId="0" applyNumberFormat="1" applyFont="1" applyFill="1" applyBorder="1" applyAlignment="1" applyProtection="1">
      <alignment horizontal="center"/>
      <protection locked="0"/>
    </xf>
    <xf numFmtId="1" fontId="2" fillId="3" borderId="1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/>
    <xf numFmtId="2" fontId="2" fillId="3" borderId="16" xfId="0" applyNumberFormat="1" applyFont="1" applyFill="1" applyBorder="1" applyAlignment="1" applyProtection="1">
      <alignment horizontal="center"/>
      <protection locked="0"/>
    </xf>
    <xf numFmtId="1" fontId="2" fillId="3" borderId="16" xfId="0" applyNumberFormat="1" applyFont="1" applyFill="1" applyBorder="1" applyAlignment="1" applyProtection="1">
      <alignment horizontal="center"/>
      <protection locked="0"/>
    </xf>
    <xf numFmtId="2" fontId="2" fillId="3" borderId="15" xfId="0" applyNumberFormat="1" applyFont="1" applyFill="1" applyBorder="1" applyAlignment="1" applyProtection="1">
      <alignment horizontal="center"/>
      <protection locked="0"/>
    </xf>
    <xf numFmtId="2" fontId="2" fillId="3" borderId="32" xfId="0" applyNumberFormat="1" applyFont="1" applyFill="1" applyBorder="1" applyAlignment="1" applyProtection="1">
      <alignment horizontal="center"/>
      <protection locked="0"/>
    </xf>
    <xf numFmtId="1" fontId="2" fillId="3" borderId="32" xfId="0" applyNumberFormat="1" applyFont="1" applyFill="1" applyBorder="1" applyAlignment="1" applyProtection="1">
      <alignment horizontal="center"/>
      <protection locked="0"/>
    </xf>
    <xf numFmtId="1" fontId="2" fillId="3" borderId="15" xfId="0" applyNumberFormat="1" applyFont="1" applyFill="1" applyBorder="1" applyAlignment="1" applyProtection="1">
      <alignment horizont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hidden="1"/>
    </xf>
    <xf numFmtId="2" fontId="2" fillId="3" borderId="36" xfId="0" applyNumberFormat="1" applyFont="1" applyFill="1" applyBorder="1" applyAlignment="1" applyProtection="1">
      <alignment horizontal="center"/>
      <protection locked="0"/>
    </xf>
    <xf numFmtId="2" fontId="2" fillId="3" borderId="34" xfId="0" applyNumberFormat="1" applyFont="1" applyFill="1" applyBorder="1" applyAlignment="1" applyProtection="1">
      <alignment horizontal="center"/>
      <protection locked="0"/>
    </xf>
    <xf numFmtId="1" fontId="2" fillId="3" borderId="36" xfId="0" applyNumberFormat="1" applyFont="1" applyFill="1" applyBorder="1" applyAlignment="1" applyProtection="1">
      <alignment horizontal="center"/>
      <protection locked="0"/>
    </xf>
    <xf numFmtId="1" fontId="2" fillId="3" borderId="34" xfId="0" applyNumberFormat="1" applyFont="1" applyFill="1" applyBorder="1" applyAlignment="1" applyProtection="1">
      <alignment horizontal="center"/>
      <protection locked="0"/>
    </xf>
    <xf numFmtId="0" fontId="2" fillId="3" borderId="36" xfId="0" applyFont="1" applyFill="1" applyBorder="1" applyAlignment="1" applyProtection="1">
      <alignment horizontal="center"/>
      <protection locked="0"/>
    </xf>
    <xf numFmtId="0" fontId="2" fillId="3" borderId="34" xfId="0" applyFont="1" applyFill="1" applyBorder="1" applyAlignment="1" applyProtection="1">
      <alignment horizontal="center"/>
      <protection locked="0"/>
    </xf>
    <xf numFmtId="1" fontId="2" fillId="3" borderId="28" xfId="0" applyNumberFormat="1" applyFont="1" applyFill="1" applyBorder="1" applyAlignment="1" applyProtection="1">
      <alignment horizontal="center" vertical="center"/>
      <protection locked="0"/>
    </xf>
    <xf numFmtId="1" fontId="2" fillId="3" borderId="37" xfId="0" applyNumberFormat="1" applyFont="1" applyFill="1" applyBorder="1" applyAlignment="1" applyProtection="1">
      <alignment horizontal="center" vertic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1" fontId="2" fillId="4" borderId="12" xfId="0" applyNumberFormat="1" applyFont="1" applyFill="1" applyBorder="1" applyAlignment="1" applyProtection="1">
      <alignment horizontal="center"/>
      <protection locked="0"/>
    </xf>
    <xf numFmtId="1" fontId="2" fillId="4" borderId="11" xfId="0" applyNumberFormat="1" applyFont="1" applyFill="1" applyBorder="1" applyAlignment="1" applyProtection="1">
      <alignment horizontal="center"/>
      <protection locked="0"/>
    </xf>
    <xf numFmtId="1" fontId="2" fillId="4" borderId="36" xfId="0" applyNumberFormat="1" applyFont="1" applyFill="1" applyBorder="1" applyAlignment="1" applyProtection="1">
      <alignment horizontal="center"/>
      <protection locked="0"/>
    </xf>
    <xf numFmtId="1" fontId="2" fillId="4" borderId="28" xfId="0" applyNumberFormat="1" applyFont="1" applyFill="1" applyBorder="1" applyAlignment="1" applyProtection="1">
      <alignment horizontal="center"/>
      <protection locked="0"/>
    </xf>
    <xf numFmtId="0" fontId="5" fillId="0" borderId="12" xfId="0" applyFont="1" applyFill="1" applyBorder="1"/>
    <xf numFmtId="3" fontId="2" fillId="0" borderId="12" xfId="0" applyNumberFormat="1" applyFont="1" applyFill="1" applyBorder="1" applyAlignment="1" applyProtection="1">
      <alignment horizontal="center"/>
      <protection hidden="1"/>
    </xf>
    <xf numFmtId="0" fontId="2" fillId="0" borderId="12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 applyProtection="1">
      <alignment horizontal="center"/>
      <protection locked="0"/>
    </xf>
    <xf numFmtId="164" fontId="2" fillId="3" borderId="32" xfId="0" applyNumberFormat="1" applyFont="1" applyFill="1" applyBorder="1" applyAlignment="1" applyProtection="1">
      <alignment horizontal="center"/>
      <protection locked="0"/>
    </xf>
    <xf numFmtId="164" fontId="2" fillId="4" borderId="16" xfId="0" applyNumberFormat="1" applyFont="1" applyFill="1" applyBorder="1" applyAlignment="1" applyProtection="1">
      <alignment horizontal="center"/>
      <protection locked="0"/>
    </xf>
    <xf numFmtId="2" fontId="2" fillId="4" borderId="36" xfId="0" applyNumberFormat="1" applyFont="1" applyFill="1" applyBorder="1" applyAlignment="1" applyProtection="1">
      <alignment horizontal="center"/>
      <protection locked="0"/>
    </xf>
    <xf numFmtId="1" fontId="1" fillId="4" borderId="16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/>
      <protection hidden="1"/>
    </xf>
    <xf numFmtId="1" fontId="2" fillId="0" borderId="0" xfId="0" applyNumberFormat="1" applyFont="1" applyFill="1" applyBorder="1" applyAlignment="1" applyProtection="1">
      <alignment horizontal="center"/>
      <protection locked="0"/>
    </xf>
    <xf numFmtId="3" fontId="2" fillId="0" borderId="0" xfId="0" applyNumberFormat="1" applyFont="1" applyFill="1" applyBorder="1" applyAlignment="1" applyProtection="1">
      <alignment horizontal="right" shrinkToFit="1"/>
      <protection hidden="1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  <protection hidden="1"/>
    </xf>
    <xf numFmtId="2" fontId="2" fillId="5" borderId="16" xfId="0" applyNumberFormat="1" applyFont="1" applyFill="1" applyBorder="1" applyAlignment="1" applyProtection="1">
      <alignment horizontal="center"/>
    </xf>
    <xf numFmtId="2" fontId="2" fillId="5" borderId="12" xfId="0" applyNumberFormat="1" applyFont="1" applyFill="1" applyBorder="1" applyAlignment="1" applyProtection="1">
      <alignment horizontal="center"/>
    </xf>
    <xf numFmtId="1" fontId="2" fillId="5" borderId="11" xfId="0" applyNumberFormat="1" applyFont="1" applyFill="1" applyBorder="1" applyAlignment="1" applyProtection="1">
      <alignment horizontal="center" vertical="center"/>
    </xf>
    <xf numFmtId="0" fontId="2" fillId="5" borderId="36" xfId="0" applyFont="1" applyFill="1" applyBorder="1" applyAlignment="1" applyProtection="1">
      <alignment horizontal="center"/>
    </xf>
    <xf numFmtId="1" fontId="2" fillId="5" borderId="28" xfId="0" applyNumberFormat="1" applyFont="1" applyFill="1" applyBorder="1" applyAlignment="1" applyProtection="1">
      <alignment horizontal="center" vertical="center"/>
    </xf>
    <xf numFmtId="0" fontId="2" fillId="5" borderId="16" xfId="0" applyFont="1" applyFill="1" applyBorder="1" applyAlignment="1" applyProtection="1">
      <alignment horizontal="center"/>
    </xf>
    <xf numFmtId="1" fontId="2" fillId="5" borderId="36" xfId="0" applyNumberFormat="1" applyFont="1" applyFill="1" applyBorder="1" applyAlignment="1" applyProtection="1">
      <alignment horizontal="center"/>
    </xf>
    <xf numFmtId="1" fontId="2" fillId="5" borderId="16" xfId="0" applyNumberFormat="1" applyFont="1" applyFill="1" applyBorder="1" applyAlignment="1" applyProtection="1">
      <alignment horizontal="center"/>
    </xf>
    <xf numFmtId="1" fontId="2" fillId="5" borderId="12" xfId="0" applyNumberFormat="1" applyFont="1" applyFill="1" applyBorder="1" applyAlignment="1" applyProtection="1">
      <alignment horizontal="center"/>
    </xf>
    <xf numFmtId="2" fontId="2" fillId="5" borderId="36" xfId="0" applyNumberFormat="1" applyFont="1" applyFill="1" applyBorder="1" applyAlignment="1" applyProtection="1">
      <alignment horizontal="center"/>
    </xf>
    <xf numFmtId="1" fontId="2" fillId="3" borderId="11" xfId="0" applyNumberFormat="1" applyFont="1" applyFill="1" applyBorder="1" applyAlignment="1" applyProtection="1">
      <alignment horizontal="center"/>
      <protection hidden="1"/>
    </xf>
    <xf numFmtId="1" fontId="2" fillId="3" borderId="28" xfId="0" applyNumberFormat="1" applyFont="1" applyFill="1" applyBorder="1" applyAlignment="1" applyProtection="1">
      <alignment horizontal="center"/>
      <protection hidden="1"/>
    </xf>
    <xf numFmtId="3" fontId="1" fillId="3" borderId="16" xfId="0" applyNumberFormat="1" applyFont="1" applyFill="1" applyBorder="1" applyAlignment="1" applyProtection="1">
      <alignment horizontal="right" shrinkToFit="1"/>
      <protection hidden="1"/>
    </xf>
    <xf numFmtId="1" fontId="2" fillId="3" borderId="18" xfId="0" applyNumberFormat="1" applyFont="1" applyFill="1" applyBorder="1" applyAlignment="1" applyProtection="1">
      <alignment horizontal="center"/>
      <protection hidden="1"/>
    </xf>
    <xf numFmtId="1" fontId="2" fillId="3" borderId="31" xfId="0" applyNumberFormat="1" applyFont="1" applyFill="1" applyBorder="1" applyAlignment="1" applyProtection="1">
      <alignment horizontal="center"/>
      <protection hidden="1"/>
    </xf>
    <xf numFmtId="3" fontId="1" fillId="3" borderId="32" xfId="0" applyNumberFormat="1" applyFont="1" applyFill="1" applyBorder="1" applyAlignment="1" applyProtection="1">
      <alignment horizontal="right" shrinkToFit="1"/>
      <protection hidden="1"/>
    </xf>
    <xf numFmtId="0" fontId="2" fillId="2" borderId="12" xfId="0" applyFont="1" applyFill="1" applyBorder="1" applyAlignment="1" applyProtection="1">
      <alignment vertical="center"/>
      <protection locked="0"/>
    </xf>
    <xf numFmtId="1" fontId="2" fillId="2" borderId="28" xfId="0" applyNumberFormat="1" applyFont="1" applyFill="1" applyBorder="1" applyAlignment="1" applyProtection="1">
      <alignment horizontal="center" vertical="center"/>
      <protection locked="0"/>
    </xf>
    <xf numFmtId="2" fontId="2" fillId="2" borderId="16" xfId="0" applyNumberFormat="1" applyFont="1" applyFill="1" applyBorder="1" applyAlignment="1" applyProtection="1">
      <alignment horizontal="center"/>
      <protection locked="0"/>
    </xf>
    <xf numFmtId="2" fontId="2" fillId="2" borderId="12" xfId="0" applyNumberFormat="1" applyFont="1" applyFill="1" applyBorder="1" applyAlignment="1" applyProtection="1">
      <alignment horizontal="center"/>
      <protection locked="0"/>
    </xf>
    <xf numFmtId="1" fontId="2" fillId="2" borderId="11" xfId="0" applyNumberFormat="1" applyFont="1" applyFill="1" applyBorder="1" applyAlignment="1" applyProtection="1">
      <alignment horizontal="center"/>
      <protection hidden="1"/>
    </xf>
    <xf numFmtId="2" fontId="2" fillId="2" borderId="36" xfId="0" applyNumberFormat="1" applyFont="1" applyFill="1" applyBorder="1" applyAlignment="1" applyProtection="1">
      <alignment horizontal="center"/>
      <protection locked="0"/>
    </xf>
    <xf numFmtId="1" fontId="2" fillId="2" borderId="28" xfId="0" applyNumberFormat="1" applyFont="1" applyFill="1" applyBorder="1" applyAlignment="1" applyProtection="1">
      <alignment horizontal="center"/>
      <protection hidden="1"/>
    </xf>
    <xf numFmtId="164" fontId="2" fillId="2" borderId="16" xfId="0" applyNumberFormat="1" applyFont="1" applyFill="1" applyBorder="1" applyAlignment="1" applyProtection="1">
      <alignment horizontal="center"/>
      <protection locked="0"/>
    </xf>
    <xf numFmtId="1" fontId="2" fillId="2" borderId="36" xfId="0" applyNumberFormat="1" applyFont="1" applyFill="1" applyBorder="1" applyAlignment="1" applyProtection="1">
      <alignment horizontal="center"/>
      <protection locked="0"/>
    </xf>
    <xf numFmtId="1" fontId="2" fillId="2" borderId="16" xfId="0" applyNumberFormat="1" applyFont="1" applyFill="1" applyBorder="1" applyAlignment="1" applyProtection="1">
      <alignment horizontal="center"/>
      <protection locked="0"/>
    </xf>
    <xf numFmtId="1" fontId="2" fillId="2" borderId="12" xfId="0" applyNumberFormat="1" applyFont="1" applyFill="1" applyBorder="1" applyAlignment="1" applyProtection="1">
      <alignment horizontal="center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3" fontId="1" fillId="2" borderId="16" xfId="0" applyNumberFormat="1" applyFont="1" applyFill="1" applyBorder="1" applyAlignment="1" applyProtection="1">
      <alignment horizontal="right" shrinkToFit="1"/>
      <protection hidden="1"/>
    </xf>
    <xf numFmtId="1" fontId="2" fillId="6" borderId="30" xfId="0" applyNumberFormat="1" applyFont="1" applyFill="1" applyBorder="1" applyAlignment="1" applyProtection="1">
      <alignment horizontal="center"/>
      <protection locked="0"/>
    </xf>
    <xf numFmtId="1" fontId="2" fillId="6" borderId="23" xfId="0" applyNumberFormat="1" applyFont="1" applyFill="1" applyBorder="1" applyAlignment="1" applyProtection="1">
      <alignment horizontal="center"/>
      <protection locked="0"/>
    </xf>
    <xf numFmtId="1" fontId="2" fillId="6" borderId="24" xfId="0" applyNumberFormat="1" applyFont="1" applyFill="1" applyBorder="1" applyAlignment="1" applyProtection="1">
      <alignment horizontal="center"/>
      <protection locked="0"/>
    </xf>
    <xf numFmtId="1" fontId="2" fillId="6" borderId="35" xfId="0" applyNumberFormat="1" applyFont="1" applyFill="1" applyBorder="1" applyAlignment="1" applyProtection="1">
      <alignment horizontal="center"/>
      <protection locked="0"/>
    </xf>
    <xf numFmtId="1" fontId="2" fillId="6" borderId="29" xfId="0" applyNumberFormat="1" applyFont="1" applyFill="1" applyBorder="1" applyAlignment="1" applyProtection="1">
      <alignment horizontal="center"/>
      <protection locked="0"/>
    </xf>
    <xf numFmtId="164" fontId="2" fillId="6" borderId="30" xfId="0" applyNumberFormat="1" applyFont="1" applyFill="1" applyBorder="1" applyAlignment="1" applyProtection="1">
      <alignment horizontal="center"/>
      <protection locked="0"/>
    </xf>
    <xf numFmtId="2" fontId="2" fillId="6" borderId="35" xfId="0" applyNumberFormat="1" applyFont="1" applyFill="1" applyBorder="1" applyAlignment="1" applyProtection="1">
      <alignment horizontal="center"/>
      <protection locked="0"/>
    </xf>
    <xf numFmtId="1" fontId="1" fillId="6" borderId="30" xfId="0" applyNumberFormat="1" applyFont="1" applyFill="1" applyBorder="1" applyAlignment="1" applyProtection="1">
      <alignment horizontal="center"/>
      <protection locked="0"/>
    </xf>
    <xf numFmtId="1" fontId="2" fillId="5" borderId="47" xfId="0" applyNumberFormat="1" applyFont="1" applyFill="1" applyBorder="1" applyAlignment="1" applyProtection="1">
      <alignment horizontal="center" vertical="center"/>
    </xf>
    <xf numFmtId="1" fontId="2" fillId="5" borderId="7" xfId="0" applyNumberFormat="1" applyFont="1" applyFill="1" applyBorder="1" applyAlignment="1" applyProtection="1">
      <alignment horizontal="center" vertical="center"/>
    </xf>
    <xf numFmtId="1" fontId="2" fillId="5" borderId="8" xfId="0" applyNumberFormat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2" fillId="3" borderId="10" xfId="0" applyNumberFormat="1" applyFont="1" applyFill="1" applyBorder="1" applyAlignment="1" applyProtection="1">
      <alignment horizontal="center"/>
      <protection locked="0"/>
    </xf>
    <xf numFmtId="0" fontId="2" fillId="2" borderId="10" xfId="0" applyNumberFormat="1" applyFont="1" applyFill="1" applyBorder="1" applyAlignment="1" applyProtection="1">
      <alignment horizontal="center"/>
      <protection locked="0"/>
    </xf>
    <xf numFmtId="0" fontId="2" fillId="3" borderId="17" xfId="0" applyFont="1" applyFill="1" applyBorder="1" applyAlignment="1" applyProtection="1">
      <alignment horizont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hidden="1"/>
    </xf>
    <xf numFmtId="0" fontId="2" fillId="6" borderId="22" xfId="0" applyFont="1" applyFill="1" applyBorder="1" applyAlignment="1" applyProtection="1">
      <alignment horizontal="center" vertical="center"/>
      <protection hidden="1"/>
    </xf>
    <xf numFmtId="0" fontId="2" fillId="4" borderId="14" xfId="0" applyFont="1" applyFill="1" applyBorder="1" applyAlignment="1" applyProtection="1">
      <alignment horizontal="center" vertical="center"/>
      <protection hidden="1"/>
    </xf>
    <xf numFmtId="1" fontId="2" fillId="7" borderId="49" xfId="0" applyNumberFormat="1" applyFont="1" applyFill="1" applyBorder="1" applyAlignment="1" applyProtection="1">
      <alignment horizontal="center"/>
      <protection locked="0"/>
    </xf>
    <xf numFmtId="1" fontId="2" fillId="7" borderId="33" xfId="0" applyNumberFormat="1" applyFont="1" applyFill="1" applyBorder="1" applyAlignment="1" applyProtection="1">
      <alignment horizontal="center"/>
      <protection locked="0"/>
    </xf>
    <xf numFmtId="1" fontId="2" fillId="7" borderId="50" xfId="0" applyNumberFormat="1" applyFont="1" applyFill="1" applyBorder="1" applyAlignment="1" applyProtection="1">
      <alignment horizontal="center"/>
      <protection locked="0"/>
    </xf>
    <xf numFmtId="1" fontId="2" fillId="7" borderId="51" xfId="0" applyNumberFormat="1" applyFont="1" applyFill="1" applyBorder="1" applyAlignment="1" applyProtection="1">
      <alignment horizontal="center"/>
      <protection locked="0"/>
    </xf>
    <xf numFmtId="1" fontId="2" fillId="7" borderId="38" xfId="0" applyNumberFormat="1" applyFont="1" applyFill="1" applyBorder="1" applyAlignment="1" applyProtection="1">
      <alignment horizontal="center"/>
      <protection locked="0"/>
    </xf>
    <xf numFmtId="164" fontId="2" fillId="7" borderId="49" xfId="0" applyNumberFormat="1" applyFont="1" applyFill="1" applyBorder="1" applyAlignment="1" applyProtection="1">
      <alignment horizontal="center"/>
      <protection locked="0"/>
    </xf>
    <xf numFmtId="2" fontId="2" fillId="7" borderId="51" xfId="0" applyNumberFormat="1" applyFont="1" applyFill="1" applyBorder="1" applyAlignment="1" applyProtection="1">
      <alignment horizontal="center"/>
      <protection locked="0"/>
    </xf>
    <xf numFmtId="3" fontId="1" fillId="7" borderId="49" xfId="0" applyNumberFormat="1" applyFont="1" applyFill="1" applyBorder="1" applyAlignment="1" applyProtection="1">
      <alignment horizontal="center" shrinkToFit="1"/>
      <protection hidden="1"/>
    </xf>
    <xf numFmtId="0" fontId="2" fillId="7" borderId="5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7" borderId="26" xfId="0" applyFont="1" applyFill="1" applyBorder="1" applyAlignment="1" applyProtection="1">
      <alignment horizontal="center" vertical="center"/>
      <protection locked="0"/>
    </xf>
    <xf numFmtId="0" fontId="2" fillId="7" borderId="27" xfId="0" applyFont="1" applyFill="1" applyBorder="1" applyAlignment="1" applyProtection="1">
      <alignment horizontal="center" vertical="center"/>
      <protection locked="0"/>
    </xf>
    <xf numFmtId="0" fontId="2" fillId="7" borderId="43" xfId="0" applyFont="1" applyFill="1" applyBorder="1" applyAlignment="1" applyProtection="1">
      <alignment horizontal="center" vertical="center"/>
      <protection locked="0"/>
    </xf>
    <xf numFmtId="1" fontId="2" fillId="5" borderId="45" xfId="0" applyNumberFormat="1" applyFont="1" applyFill="1" applyBorder="1" applyAlignment="1" applyProtection="1">
      <alignment horizontal="center"/>
    </xf>
    <xf numFmtId="1" fontId="2" fillId="5" borderId="46" xfId="0" applyNumberFormat="1" applyFont="1" applyFill="1" applyBorder="1" applyAlignment="1" applyProtection="1">
      <alignment horizontal="center"/>
    </xf>
    <xf numFmtId="2" fontId="2" fillId="5" borderId="45" xfId="0" applyNumberFormat="1" applyFont="1" applyFill="1" applyBorder="1" applyAlignment="1" applyProtection="1">
      <alignment horizontal="center"/>
    </xf>
    <xf numFmtId="2" fontId="2" fillId="5" borderId="46" xfId="0" applyNumberFormat="1" applyFont="1" applyFill="1" applyBorder="1" applyAlignment="1" applyProtection="1">
      <alignment horizontal="center"/>
    </xf>
    <xf numFmtId="0" fontId="2" fillId="5" borderId="45" xfId="0" applyFont="1" applyFill="1" applyBorder="1" applyAlignment="1" applyProtection="1">
      <alignment horizontal="center"/>
    </xf>
    <xf numFmtId="0" fontId="2" fillId="5" borderId="46" xfId="0" applyFont="1" applyFill="1" applyBorder="1" applyAlignment="1" applyProtection="1">
      <alignment horizontal="center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0" fontId="2" fillId="6" borderId="21" xfId="0" applyFont="1" applyFill="1" applyBorder="1" applyAlignment="1" applyProtection="1">
      <alignment horizontal="center" vertical="center"/>
      <protection locked="0"/>
    </xf>
    <xf numFmtId="0" fontId="2" fillId="6" borderId="42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2" fillId="5" borderId="44" xfId="0" applyFont="1" applyFill="1" applyBorder="1" applyAlignment="1" applyProtection="1">
      <alignment horizontal="center" vertical="center" textRotation="90" wrapText="1"/>
    </xf>
    <xf numFmtId="0" fontId="2" fillId="5" borderId="41" xfId="0" applyFont="1" applyFill="1" applyBorder="1" applyAlignment="1" applyProtection="1">
      <alignment horizontal="center" vertical="center" textRotation="90" wrapText="1"/>
    </xf>
    <xf numFmtId="2" fontId="2" fillId="5" borderId="1" xfId="0" applyNumberFormat="1" applyFont="1" applyFill="1" applyBorder="1" applyAlignment="1" applyProtection="1">
      <alignment horizontal="center"/>
    </xf>
    <xf numFmtId="0" fontId="2" fillId="5" borderId="48" xfId="0" applyFont="1" applyFill="1" applyBorder="1" applyAlignment="1" applyProtection="1">
      <alignment horizontal="center" vertical="center" wrapText="1"/>
    </xf>
    <xf numFmtId="0" fontId="2" fillId="5" borderId="40" xfId="0" applyFont="1" applyFill="1" applyBorder="1" applyAlignment="1" applyProtection="1">
      <alignment horizontal="center" vertical="center" wrapText="1"/>
    </xf>
    <xf numFmtId="1" fontId="2" fillId="5" borderId="9" xfId="0" applyNumberFormat="1" applyFont="1" applyFill="1" applyBorder="1" applyAlignment="1" applyProtection="1">
      <alignment horizontal="center" vertical="center" wrapText="1"/>
    </xf>
    <xf numFmtId="1" fontId="2" fillId="5" borderId="13" xfId="0" applyNumberFormat="1" applyFont="1" applyFill="1" applyBorder="1" applyAlignment="1" applyProtection="1">
      <alignment horizontal="center" vertical="center" wrapText="1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39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textRotation="90" wrapText="1"/>
    </xf>
    <xf numFmtId="0" fontId="2" fillId="0" borderId="0" xfId="0" applyFont="1" applyFill="1" applyBorder="1" applyProtection="1"/>
    <xf numFmtId="0" fontId="2" fillId="0" borderId="0" xfId="0" applyFont="1" applyFill="1" applyBorder="1" applyAlignment="1">
      <alignment horizontal="center"/>
    </xf>
  </cellXfs>
  <cellStyles count="1">
    <cellStyle name="Normální" xfId="0" builtinId="0"/>
  </cellStyles>
  <dxfs count="3">
    <dxf>
      <font>
        <condense val="0"/>
        <extend val="0"/>
        <color indexed="9"/>
      </font>
      <fill>
        <patternFill>
          <bgColor indexed="22"/>
        </patternFill>
      </fill>
    </dxf>
    <dxf>
      <font>
        <condense val="0"/>
        <extend val="0"/>
        <color indexed="8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40"/>
        </patternFill>
      </fill>
    </dxf>
  </dxfs>
  <tableStyles count="0" defaultTableStyle="TableStyleMedium2" defaultPivotStyle="PivotStyleLight16"/>
  <colors>
    <mruColors>
      <color rgb="FFCCECFF"/>
      <color rgb="FF00CCFF"/>
      <color rgb="FF00FF00"/>
      <color rgb="FFFF6600"/>
      <color rgb="FFCC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34" sqref="A34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31"/>
    </row>
    <row r="3" spans="1:1" ht="18.75" x14ac:dyDescent="0.25">
      <c r="A3" s="131"/>
    </row>
    <row r="4" spans="1:1" ht="18.75" x14ac:dyDescent="0.25">
      <c r="A4" s="131"/>
    </row>
    <row r="6" spans="1:1" ht="18.75" x14ac:dyDescent="0.25">
      <c r="A6" s="131"/>
    </row>
    <row r="7" spans="1:1" ht="18.75" x14ac:dyDescent="0.25">
      <c r="A7" s="131"/>
    </row>
    <row r="8" spans="1:1" ht="18.75" x14ac:dyDescent="0.25">
      <c r="A8" s="131" t="s">
        <v>55</v>
      </c>
    </row>
    <row r="9" spans="1:1" ht="18.75" x14ac:dyDescent="0.25">
      <c r="A9" s="132"/>
    </row>
    <row r="10" spans="1:1" ht="18.75" x14ac:dyDescent="0.25">
      <c r="A10" s="132"/>
    </row>
    <row r="11" spans="1:1" ht="18.75" x14ac:dyDescent="0.25">
      <c r="A11" s="132"/>
    </row>
    <row r="12" spans="1:1" ht="22.5" x14ac:dyDescent="0.25">
      <c r="A12" s="133" t="s">
        <v>56</v>
      </c>
    </row>
    <row r="13" spans="1:1" ht="18.75" x14ac:dyDescent="0.25">
      <c r="A13" s="131" t="s">
        <v>59</v>
      </c>
    </row>
    <row r="14" spans="1:1" ht="18.75" x14ac:dyDescent="0.25">
      <c r="A14" s="131"/>
    </row>
    <row r="15" spans="1:1" ht="18.75" x14ac:dyDescent="0.25">
      <c r="A15" s="131"/>
    </row>
    <row r="16" spans="1:1" ht="18.75" x14ac:dyDescent="0.25">
      <c r="A16" s="131"/>
    </row>
    <row r="17" spans="1:1" ht="18.75" x14ac:dyDescent="0.25">
      <c r="A17" s="131"/>
    </row>
    <row r="18" spans="1:1" ht="18.75" x14ac:dyDescent="0.25">
      <c r="A18" s="132" t="s">
        <v>57</v>
      </c>
    </row>
    <row r="19" spans="1:1" ht="18.75" x14ac:dyDescent="0.25">
      <c r="A19" s="132"/>
    </row>
    <row r="20" spans="1:1" ht="18.75" x14ac:dyDescent="0.25">
      <c r="A20" s="132"/>
    </row>
    <row r="21" spans="1:1" ht="18.75" x14ac:dyDescent="0.25">
      <c r="A21" s="132"/>
    </row>
    <row r="22" spans="1:1" ht="18.75" x14ac:dyDescent="0.25">
      <c r="A22" s="132" t="s">
        <v>58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workbookViewId="0">
      <selection activeCell="H12" sqref="H12"/>
    </sheetView>
  </sheetViews>
  <sheetFormatPr defaultRowHeight="15" x14ac:dyDescent="0.25"/>
  <sheetData>
    <row r="2" spans="2:2" x14ac:dyDescent="0.25">
      <c r="B2" t="s">
        <v>51</v>
      </c>
    </row>
    <row r="4" spans="2:2" x14ac:dyDescent="0.25">
      <c r="B4" t="s">
        <v>52</v>
      </c>
    </row>
    <row r="5" spans="2:2" x14ac:dyDescent="0.25">
      <c r="B5" t="s">
        <v>53</v>
      </c>
    </row>
    <row r="6" spans="2:2" x14ac:dyDescent="0.25">
      <c r="B6" t="s">
        <v>54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1"/>
  <sheetViews>
    <sheetView zoomScaleNormal="100" workbookViewId="0">
      <selection activeCell="S41" sqref="S41"/>
    </sheetView>
  </sheetViews>
  <sheetFormatPr defaultRowHeight="12" x14ac:dyDescent="0.2"/>
  <cols>
    <col min="1" max="1" width="3.28515625" style="12" customWidth="1"/>
    <col min="2" max="2" width="12.85546875" style="12" bestFit="1" customWidth="1"/>
    <col min="3" max="3" width="5.5703125" style="12" bestFit="1" customWidth="1"/>
    <col min="4" max="4" width="4.5703125" style="12" bestFit="1" customWidth="1"/>
    <col min="5" max="5" width="5.5703125" style="12" customWidth="1"/>
    <col min="6" max="6" width="4.7109375" style="12" customWidth="1"/>
    <col min="7" max="7" width="5.5703125" style="12" customWidth="1"/>
    <col min="8" max="8" width="4" style="12" customWidth="1"/>
    <col min="9" max="9" width="5.5703125" style="12" customWidth="1"/>
    <col min="10" max="10" width="4" style="12" bestFit="1" customWidth="1"/>
    <col min="11" max="11" width="4.140625" style="12" customWidth="1"/>
    <col min="12" max="13" width="4" style="12" bestFit="1" customWidth="1"/>
    <col min="14" max="14" width="5.5703125" style="12" customWidth="1"/>
    <col min="15" max="15" width="4" style="12" bestFit="1" customWidth="1"/>
    <col min="16" max="16" width="5.5703125" style="12" customWidth="1"/>
    <col min="17" max="17" width="4" style="12" bestFit="1" customWidth="1"/>
    <col min="18" max="18" width="5.5703125" style="12" customWidth="1"/>
    <col min="19" max="19" width="4" style="12" bestFit="1" customWidth="1"/>
    <col min="20" max="20" width="5.5703125" style="12" customWidth="1"/>
    <col min="21" max="21" width="4.140625" style="12" customWidth="1"/>
    <col min="22" max="22" width="5.5703125" style="12" customWidth="1"/>
    <col min="23" max="23" width="3.85546875" style="12" customWidth="1"/>
    <col min="24" max="24" width="4.140625" style="12" bestFit="1" customWidth="1"/>
    <col min="25" max="25" width="5.5703125" style="12" customWidth="1"/>
    <col min="26" max="26" width="6.42578125" style="12" bestFit="1" customWidth="1"/>
    <col min="27" max="27" width="11.140625" style="23" bestFit="1" customWidth="1"/>
    <col min="28" max="30" width="5.5703125" style="11" customWidth="1"/>
    <col min="31" max="34" width="5.5703125" style="12" customWidth="1"/>
    <col min="35" max="35" width="20" style="12" bestFit="1" customWidth="1"/>
    <col min="36" max="53" width="5.5703125" style="12" customWidth="1"/>
    <col min="54" max="54" width="5.5703125" style="11" customWidth="1"/>
    <col min="55" max="72" width="7.5703125" style="11" bestFit="1" customWidth="1"/>
    <col min="73" max="73" width="3.28515625" style="11" bestFit="1" customWidth="1"/>
    <col min="74" max="74" width="5" style="11" bestFit="1" customWidth="1"/>
    <col min="75" max="78" width="5.5703125" style="11" customWidth="1"/>
    <col min="79" max="80" width="9.140625" style="11"/>
    <col min="81" max="16384" width="9.140625" style="12"/>
  </cols>
  <sheetData>
    <row r="1" spans="1:78" ht="23.25" customHeight="1" x14ac:dyDescent="0.2">
      <c r="A1" s="146" t="s">
        <v>0</v>
      </c>
      <c r="B1" s="148" t="s">
        <v>1</v>
      </c>
      <c r="C1" s="150" t="s">
        <v>2</v>
      </c>
      <c r="D1" s="139" t="s">
        <v>3</v>
      </c>
      <c r="E1" s="152"/>
      <c r="F1" s="140"/>
      <c r="G1" s="141" t="s">
        <v>4</v>
      </c>
      <c r="H1" s="142"/>
      <c r="I1" s="141" t="s">
        <v>5</v>
      </c>
      <c r="J1" s="142"/>
      <c r="K1" s="137" t="s">
        <v>6</v>
      </c>
      <c r="L1" s="138"/>
      <c r="M1" s="109" t="s">
        <v>7</v>
      </c>
      <c r="N1" s="110" t="s">
        <v>8</v>
      </c>
      <c r="O1" s="111"/>
      <c r="P1" s="137" t="s">
        <v>9</v>
      </c>
      <c r="Q1" s="138"/>
      <c r="R1" s="139" t="s">
        <v>10</v>
      </c>
      <c r="S1" s="140"/>
      <c r="T1" s="141" t="s">
        <v>11</v>
      </c>
      <c r="U1" s="142"/>
      <c r="V1" s="137" t="s">
        <v>12</v>
      </c>
      <c r="W1" s="138"/>
      <c r="X1" s="139" t="s">
        <v>13</v>
      </c>
      <c r="Y1" s="140"/>
      <c r="Z1" s="153" t="s">
        <v>46</v>
      </c>
      <c r="AA1" s="155" t="s">
        <v>22</v>
      </c>
      <c r="AB1" s="6"/>
      <c r="AC1" s="6"/>
      <c r="AD1" s="6"/>
      <c r="AE1" s="7"/>
      <c r="AF1" s="7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10" t="s">
        <v>14</v>
      </c>
    </row>
    <row r="2" spans="1:78" ht="23.25" customHeight="1" x14ac:dyDescent="0.2">
      <c r="A2" s="147"/>
      <c r="B2" s="149"/>
      <c r="C2" s="151"/>
      <c r="D2" s="72" t="s">
        <v>15</v>
      </c>
      <c r="E2" s="73"/>
      <c r="F2" s="74" t="s">
        <v>16</v>
      </c>
      <c r="G2" s="75" t="s">
        <v>17</v>
      </c>
      <c r="H2" s="76" t="s">
        <v>16</v>
      </c>
      <c r="I2" s="77" t="s">
        <v>17</v>
      </c>
      <c r="J2" s="74" t="s">
        <v>16</v>
      </c>
      <c r="K2" s="78" t="s">
        <v>18</v>
      </c>
      <c r="L2" s="76" t="s">
        <v>16</v>
      </c>
      <c r="M2" s="79" t="s">
        <v>18</v>
      </c>
      <c r="N2" s="80" t="s">
        <v>17</v>
      </c>
      <c r="O2" s="74" t="s">
        <v>16</v>
      </c>
      <c r="P2" s="78" t="s">
        <v>17</v>
      </c>
      <c r="Q2" s="76" t="s">
        <v>16</v>
      </c>
      <c r="R2" s="72" t="s">
        <v>18</v>
      </c>
      <c r="S2" s="74" t="s">
        <v>16</v>
      </c>
      <c r="T2" s="75" t="s">
        <v>18</v>
      </c>
      <c r="U2" s="76" t="s">
        <v>16</v>
      </c>
      <c r="V2" s="79" t="s">
        <v>17</v>
      </c>
      <c r="W2" s="74" t="s">
        <v>16</v>
      </c>
      <c r="X2" s="81" t="s">
        <v>17</v>
      </c>
      <c r="Y2" s="76" t="s">
        <v>16</v>
      </c>
      <c r="Z2" s="154"/>
      <c r="AA2" s="156"/>
      <c r="AB2" s="13" t="s">
        <v>19</v>
      </c>
      <c r="AC2" s="13"/>
      <c r="AD2" s="6"/>
      <c r="AE2" s="7"/>
      <c r="AF2" s="7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2"/>
    </row>
    <row r="3" spans="1:78" ht="14.25" customHeight="1" x14ac:dyDescent="0.2">
      <c r="A3" s="112">
        <v>1</v>
      </c>
      <c r="B3" s="24" t="s">
        <v>20</v>
      </c>
      <c r="C3" s="43">
        <v>1998</v>
      </c>
      <c r="D3" s="29"/>
      <c r="E3" s="25"/>
      <c r="F3" s="82">
        <f t="shared" ref="F3:F19" si="0">INT(IF(AND(E3="E",D3&lt;=14.2),(IF((AND(D3&gt;10.99)*(D3&lt;14.21)),(14.3-D3)/0.1*10,(IF((AND(D3&gt;6)*(D3&lt;11.01)),(12.65-D3)/0.05*10,0))))+50,(IF((AND(D3&gt;10.99)*(D3&lt;14.21)),(14.3-D3)/0.1*10,(IF((AND(D3&gt;6)*(D3&lt;11.01)),(12.65-D3)/0.05*10,0))))))</f>
        <v>0</v>
      </c>
      <c r="G3" s="37"/>
      <c r="H3" s="83">
        <f>INT(IF(G3&lt;1,0,(G3-0.945)/0.055)*10)</f>
        <v>0</v>
      </c>
      <c r="I3" s="53">
        <v>6.9</v>
      </c>
      <c r="J3" s="82">
        <f>INT(IF(I3&lt;3,0,(I3-2.85)/0.15)*10)</f>
        <v>270</v>
      </c>
      <c r="K3" s="39">
        <v>41</v>
      </c>
      <c r="L3" s="83">
        <f>INT(IF(K3&lt;5,0,(K3-4)/1)*10)</f>
        <v>370</v>
      </c>
      <c r="M3" s="30">
        <v>53</v>
      </c>
      <c r="N3" s="26"/>
      <c r="O3" s="82">
        <f>INT(IF((IF(N3&lt;25,((M3-29)/3),(N3-23.5)/1.5)*10)&gt;0, IF(((M3-27)/3)&gt;((N3-23.5)/1.5),((M3-27)/3),(N3-23.5)/1.5)*10,0))</f>
        <v>86</v>
      </c>
      <c r="P3" s="37">
        <v>5.83</v>
      </c>
      <c r="Q3" s="83">
        <f>INT(IF(P3&lt;2.2,0,(P3-2.135)/0.065)*10)</f>
        <v>568</v>
      </c>
      <c r="R3" s="30">
        <v>50</v>
      </c>
      <c r="S3" s="82">
        <f>INT(IF(R3&lt;5,0,(R3-4.3)/0.7)*10)</f>
        <v>652</v>
      </c>
      <c r="T3" s="41">
        <v>72</v>
      </c>
      <c r="U3" s="83">
        <f>INT(IF(T3&lt;10,0,(T3-9)/1)*10)</f>
        <v>630</v>
      </c>
      <c r="V3" s="29"/>
      <c r="W3" s="82">
        <f t="shared" ref="W3:W19" si="1">INT(IF(V3&lt;5,0,(V3-4.25)/0.75)*10)</f>
        <v>0</v>
      </c>
      <c r="X3" s="39">
        <v>250</v>
      </c>
      <c r="Y3" s="83">
        <f t="shared" ref="Y3:Y19" si="2">INT(IF(AB3&gt;AC3,AB3,AC3))</f>
        <v>551</v>
      </c>
      <c r="Z3" s="84">
        <f>SUM(Y3,W3,U3,S3,Q3,O3,L3,J3,H3,F3)</f>
        <v>3127</v>
      </c>
      <c r="AA3" s="113" t="str">
        <f t="shared" ref="AA3:AA18" si="3">IF(Z3&gt;5000,"Diamond",IF(Z3&gt;4300,"Gold",IF(Z3&gt;3500,"Silver",IF(Z3&gt;2500,"Bronze",IF(Z3&lt;2499,"Looser")))))</f>
        <v>Bronze</v>
      </c>
      <c r="AB3" s="6">
        <f t="shared" ref="AB3:AB22" si="4">IF(X3&lt;&gt;"",IF((OR(AD3="",X3&gt;119)),((X3-117.6)/2.4),0)*10,0)</f>
        <v>551.66666666666674</v>
      </c>
      <c r="AC3" s="17">
        <f>IF(AD3&lt;=440,(442.5-AD3)/2.5,0)*10</f>
        <v>0</v>
      </c>
      <c r="AD3" s="18" t="str">
        <f t="shared" ref="AD3:AD22" si="5">IF(AND(AE3=0,AF3=0),"",AE3*60+AF3)</f>
        <v/>
      </c>
      <c r="AE3" s="19"/>
      <c r="AF3" s="19"/>
      <c r="AG3" s="20"/>
      <c r="AH3" s="14"/>
      <c r="AI3" s="4"/>
      <c r="AJ3" s="4"/>
      <c r="AK3" s="4"/>
      <c r="AL3" s="4"/>
      <c r="AM3" s="4"/>
      <c r="AN3" s="4"/>
      <c r="AO3" s="4"/>
      <c r="AP3" s="4"/>
      <c r="AQ3" s="4"/>
      <c r="AR3" s="4"/>
      <c r="AS3" s="5"/>
      <c r="AT3" s="5"/>
      <c r="AU3" s="5"/>
      <c r="AV3" s="5"/>
      <c r="AW3" s="5"/>
      <c r="AX3" s="5"/>
      <c r="AY3" s="5"/>
      <c r="AZ3" s="5"/>
      <c r="BA3" s="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3" t="str">
        <f t="shared" ref="BZ3:BZ22" si="6">IF(AG3&lt;&gt;"",IF(AG3&lt;=9,BU3,IF(AND(AG3&gt;=10,AG3&lt;=15),BV3,IF(AND(AG3&gt;=16,AG3&lt;=37),BW3,IF(AG3&gt;=38,BX3,"")))),"")</f>
        <v/>
      </c>
    </row>
    <row r="4" spans="1:78" ht="14.25" customHeight="1" x14ac:dyDescent="0.2">
      <c r="A4" s="114">
        <v>2</v>
      </c>
      <c r="B4" s="88" t="s">
        <v>21</v>
      </c>
      <c r="C4" s="89">
        <v>1997</v>
      </c>
      <c r="D4" s="90"/>
      <c r="E4" s="91"/>
      <c r="F4" s="92">
        <f t="shared" si="0"/>
        <v>0</v>
      </c>
      <c r="G4" s="93"/>
      <c r="H4" s="94">
        <f>INT(IF(G4&lt;1,0,(G4-0.945)/0.055)*10)</f>
        <v>0</v>
      </c>
      <c r="I4" s="95"/>
      <c r="J4" s="92">
        <f t="shared" ref="J4:J19" si="7">INT(IF(I4&lt;3,0,(I4-2.85)/0.15)*10)</f>
        <v>0</v>
      </c>
      <c r="K4" s="96">
        <v>55</v>
      </c>
      <c r="L4" s="94">
        <f t="shared" ref="L4:L19" si="8">INT(IF(K4&lt;5,0,(K4-4)/1)*10)</f>
        <v>510</v>
      </c>
      <c r="M4" s="97"/>
      <c r="N4" s="98"/>
      <c r="O4" s="92">
        <f t="shared" ref="O4:O19" si="9">INT(IF((IF(N4&lt;25,((M4-29)/3),(N4-23.5)/1.5)*10)&gt;0, IF(((M4-27)/3)&gt;((N4-23.5)/1.5),((M4-27)/3),(N4-23.5)/1.5)*10,0))</f>
        <v>0</v>
      </c>
      <c r="P4" s="93">
        <v>5.25</v>
      </c>
      <c r="Q4" s="94">
        <f t="shared" ref="Q4:Q19" si="10">INT(IF(P4&lt;2.2,0,(P4-2.135)/0.065)*10)</f>
        <v>479</v>
      </c>
      <c r="R4" s="97">
        <v>57</v>
      </c>
      <c r="S4" s="92">
        <f t="shared" ref="S4:S19" si="11">INT(IF(R4&lt;5,0,(R4-4.3)/0.7)*10)</f>
        <v>752</v>
      </c>
      <c r="T4" s="99">
        <v>60</v>
      </c>
      <c r="U4" s="94">
        <f t="shared" ref="U4:U19" si="12">INT(IF(T4&lt;10,0,(T4-9)/1)*10)</f>
        <v>510</v>
      </c>
      <c r="V4" s="90"/>
      <c r="W4" s="92">
        <f t="shared" si="1"/>
        <v>0</v>
      </c>
      <c r="X4" s="96">
        <v>190</v>
      </c>
      <c r="Y4" s="94">
        <f t="shared" si="2"/>
        <v>301</v>
      </c>
      <c r="Z4" s="100">
        <f t="shared" ref="Z4:Z19" si="13">SUM(Y4,W4,U4,S4,Q4,O4,L4,J4,H4,F4)</f>
        <v>2552</v>
      </c>
      <c r="AA4" s="115" t="str">
        <f t="shared" si="3"/>
        <v>Bronze</v>
      </c>
      <c r="AB4" s="6">
        <f t="shared" si="4"/>
        <v>301.66666666666674</v>
      </c>
      <c r="AC4" s="17">
        <f t="shared" ref="AC4:AC22" si="14">IF(AD4&lt;=440,(442.5-AD4)/2.5,0)*10</f>
        <v>0</v>
      </c>
      <c r="AD4" s="18" t="str">
        <f t="shared" si="5"/>
        <v/>
      </c>
      <c r="AE4" s="19"/>
      <c r="AF4" s="19"/>
      <c r="AG4" s="20"/>
      <c r="AH4" s="14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3" t="str">
        <f t="shared" si="6"/>
        <v/>
      </c>
    </row>
    <row r="5" spans="1:78" ht="14.25" customHeight="1" x14ac:dyDescent="0.2">
      <c r="A5" s="116">
        <v>3</v>
      </c>
      <c r="B5" s="24" t="s">
        <v>23</v>
      </c>
      <c r="C5" s="43">
        <v>1998</v>
      </c>
      <c r="D5" s="29"/>
      <c r="E5" s="25"/>
      <c r="F5" s="82">
        <f t="shared" si="0"/>
        <v>0</v>
      </c>
      <c r="G5" s="37"/>
      <c r="H5" s="83">
        <f t="shared" ref="H5:H19" si="15">INT(IF(G5&lt;1,0,(G5-0.945)/0.055)*10)</f>
        <v>0</v>
      </c>
      <c r="I5" s="53">
        <v>8.6</v>
      </c>
      <c r="J5" s="82">
        <f t="shared" si="7"/>
        <v>383</v>
      </c>
      <c r="K5" s="39">
        <v>45</v>
      </c>
      <c r="L5" s="83">
        <f t="shared" si="8"/>
        <v>410</v>
      </c>
      <c r="M5" s="30">
        <v>65</v>
      </c>
      <c r="N5" s="26"/>
      <c r="O5" s="82">
        <f t="shared" si="9"/>
        <v>126</v>
      </c>
      <c r="P5" s="37">
        <v>5.85</v>
      </c>
      <c r="Q5" s="83">
        <f t="shared" si="10"/>
        <v>571</v>
      </c>
      <c r="R5" s="30">
        <v>47</v>
      </c>
      <c r="S5" s="82">
        <f t="shared" si="11"/>
        <v>610</v>
      </c>
      <c r="T5" s="41">
        <v>58</v>
      </c>
      <c r="U5" s="83">
        <f t="shared" si="12"/>
        <v>490</v>
      </c>
      <c r="V5" s="29"/>
      <c r="W5" s="82">
        <f t="shared" si="1"/>
        <v>0</v>
      </c>
      <c r="X5" s="39">
        <v>280</v>
      </c>
      <c r="Y5" s="83">
        <f t="shared" si="2"/>
        <v>676</v>
      </c>
      <c r="Z5" s="84">
        <f t="shared" si="13"/>
        <v>3266</v>
      </c>
      <c r="AA5" s="113" t="str">
        <f t="shared" si="3"/>
        <v>Bronze</v>
      </c>
      <c r="AB5" s="6">
        <f t="shared" si="4"/>
        <v>676.66666666666674</v>
      </c>
      <c r="AC5" s="17">
        <f t="shared" si="14"/>
        <v>0</v>
      </c>
      <c r="AD5" s="18" t="str">
        <f t="shared" si="5"/>
        <v/>
      </c>
      <c r="AE5" s="19"/>
      <c r="AF5" s="19"/>
      <c r="AG5" s="20"/>
      <c r="AH5" s="14"/>
      <c r="AM5" s="21"/>
      <c r="AN5" s="21"/>
      <c r="AO5" s="21"/>
      <c r="AP5" s="21"/>
      <c r="AQ5" s="21"/>
      <c r="AR5" s="21"/>
      <c r="AS5" s="22"/>
      <c r="AT5" s="22"/>
      <c r="AU5" s="22"/>
      <c r="AV5" s="22"/>
      <c r="AW5" s="22"/>
      <c r="AX5" s="22"/>
      <c r="AY5" s="22"/>
      <c r="AZ5" s="22"/>
      <c r="BA5" s="22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3" t="str">
        <f t="shared" si="6"/>
        <v/>
      </c>
    </row>
    <row r="6" spans="1:78" ht="14.25" customHeight="1" x14ac:dyDescent="0.2">
      <c r="A6" s="114">
        <v>4</v>
      </c>
      <c r="B6" s="88" t="s">
        <v>25</v>
      </c>
      <c r="C6" s="89">
        <v>1997</v>
      </c>
      <c r="D6" s="90"/>
      <c r="E6" s="91"/>
      <c r="F6" s="92">
        <f t="shared" si="0"/>
        <v>0</v>
      </c>
      <c r="G6" s="93"/>
      <c r="H6" s="94">
        <f t="shared" si="15"/>
        <v>0</v>
      </c>
      <c r="I6" s="95"/>
      <c r="J6" s="92">
        <f t="shared" si="7"/>
        <v>0</v>
      </c>
      <c r="K6" s="96">
        <v>35</v>
      </c>
      <c r="L6" s="94">
        <f t="shared" si="8"/>
        <v>310</v>
      </c>
      <c r="M6" s="97"/>
      <c r="N6" s="98"/>
      <c r="O6" s="92">
        <f t="shared" si="9"/>
        <v>0</v>
      </c>
      <c r="P6" s="93">
        <v>5.2</v>
      </c>
      <c r="Q6" s="94">
        <f t="shared" si="10"/>
        <v>471</v>
      </c>
      <c r="R6" s="97">
        <v>46</v>
      </c>
      <c r="S6" s="92">
        <f t="shared" si="11"/>
        <v>595</v>
      </c>
      <c r="T6" s="99">
        <v>66</v>
      </c>
      <c r="U6" s="94">
        <f t="shared" si="12"/>
        <v>570</v>
      </c>
      <c r="V6" s="90"/>
      <c r="W6" s="92">
        <f t="shared" si="1"/>
        <v>0</v>
      </c>
      <c r="X6" s="96">
        <v>260</v>
      </c>
      <c r="Y6" s="94">
        <f t="shared" si="2"/>
        <v>593</v>
      </c>
      <c r="Z6" s="100">
        <f t="shared" si="13"/>
        <v>2539</v>
      </c>
      <c r="AA6" s="115" t="str">
        <f t="shared" si="3"/>
        <v>Bronze</v>
      </c>
      <c r="AB6" s="6">
        <f t="shared" si="4"/>
        <v>593.33333333333337</v>
      </c>
      <c r="AC6" s="17">
        <f t="shared" si="14"/>
        <v>0</v>
      </c>
      <c r="AD6" s="18" t="str">
        <f t="shared" si="5"/>
        <v/>
      </c>
      <c r="AE6" s="19"/>
      <c r="AF6" s="19"/>
      <c r="AG6" s="20"/>
      <c r="AH6" s="14"/>
      <c r="AM6" s="21"/>
      <c r="AN6" s="21"/>
      <c r="AO6" s="21"/>
      <c r="AP6" s="21"/>
      <c r="AQ6" s="21"/>
      <c r="AR6" s="21"/>
      <c r="AS6" s="22"/>
      <c r="AT6" s="22"/>
      <c r="AU6" s="22"/>
      <c r="AV6" s="22"/>
      <c r="AW6" s="22"/>
      <c r="AX6" s="22"/>
      <c r="AY6" s="22"/>
      <c r="AZ6" s="22"/>
      <c r="BA6" s="22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3" t="str">
        <f t="shared" si="6"/>
        <v/>
      </c>
    </row>
    <row r="7" spans="1:78" ht="14.25" customHeight="1" x14ac:dyDescent="0.2">
      <c r="A7" s="112">
        <v>5</v>
      </c>
      <c r="B7" s="24" t="s">
        <v>27</v>
      </c>
      <c r="C7" s="43">
        <v>1997</v>
      </c>
      <c r="D7" s="29"/>
      <c r="E7" s="25"/>
      <c r="F7" s="82">
        <f t="shared" si="0"/>
        <v>0</v>
      </c>
      <c r="G7" s="37"/>
      <c r="H7" s="83">
        <f t="shared" si="15"/>
        <v>0</v>
      </c>
      <c r="I7" s="53">
        <v>5.6</v>
      </c>
      <c r="J7" s="82">
        <f t="shared" si="7"/>
        <v>183</v>
      </c>
      <c r="K7" s="39">
        <v>11</v>
      </c>
      <c r="L7" s="83">
        <f t="shared" si="8"/>
        <v>70</v>
      </c>
      <c r="M7" s="30">
        <v>0</v>
      </c>
      <c r="N7" s="26"/>
      <c r="O7" s="82">
        <f t="shared" si="9"/>
        <v>0</v>
      </c>
      <c r="P7" s="37">
        <v>4.9000000000000004</v>
      </c>
      <c r="Q7" s="83">
        <f t="shared" si="10"/>
        <v>425</v>
      </c>
      <c r="R7" s="30">
        <v>0</v>
      </c>
      <c r="S7" s="82">
        <f t="shared" si="11"/>
        <v>0</v>
      </c>
      <c r="T7" s="41">
        <v>23</v>
      </c>
      <c r="U7" s="83">
        <f t="shared" si="12"/>
        <v>140</v>
      </c>
      <c r="V7" s="29"/>
      <c r="W7" s="82">
        <f t="shared" si="1"/>
        <v>0</v>
      </c>
      <c r="X7" s="39">
        <v>140</v>
      </c>
      <c r="Y7" s="83">
        <f t="shared" si="2"/>
        <v>93</v>
      </c>
      <c r="Z7" s="84">
        <f t="shared" si="13"/>
        <v>911</v>
      </c>
      <c r="AA7" s="113" t="str">
        <f t="shared" si="3"/>
        <v>Looser</v>
      </c>
      <c r="AB7" s="6">
        <f t="shared" si="4"/>
        <v>93.333333333333357</v>
      </c>
      <c r="AC7" s="17">
        <f t="shared" si="14"/>
        <v>0</v>
      </c>
      <c r="AD7" s="18" t="str">
        <f t="shared" si="5"/>
        <v/>
      </c>
      <c r="AE7" s="19"/>
      <c r="AF7" s="19"/>
      <c r="AG7" s="20"/>
      <c r="AH7" s="14"/>
      <c r="AM7" s="21"/>
      <c r="AN7" s="21"/>
      <c r="AO7" s="21"/>
      <c r="AP7" s="21"/>
      <c r="AQ7" s="21"/>
      <c r="AR7" s="21"/>
      <c r="AS7" s="22"/>
      <c r="AT7" s="22"/>
      <c r="AU7" s="22"/>
      <c r="AV7" s="22"/>
      <c r="AW7" s="22"/>
      <c r="AX7" s="22"/>
      <c r="AY7" s="22"/>
      <c r="AZ7" s="22"/>
      <c r="BA7" s="22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3" t="str">
        <f t="shared" si="6"/>
        <v/>
      </c>
    </row>
    <row r="8" spans="1:78" ht="14.25" customHeight="1" x14ac:dyDescent="0.2">
      <c r="A8" s="117">
        <v>6</v>
      </c>
      <c r="B8" s="88" t="s">
        <v>29</v>
      </c>
      <c r="C8" s="89">
        <v>1997</v>
      </c>
      <c r="D8" s="90"/>
      <c r="E8" s="91"/>
      <c r="F8" s="92">
        <f t="shared" si="0"/>
        <v>0</v>
      </c>
      <c r="G8" s="93"/>
      <c r="H8" s="94">
        <f t="shared" si="15"/>
        <v>0</v>
      </c>
      <c r="I8" s="95">
        <v>13.5</v>
      </c>
      <c r="J8" s="92">
        <f t="shared" si="7"/>
        <v>710</v>
      </c>
      <c r="K8" s="96">
        <v>28</v>
      </c>
      <c r="L8" s="94">
        <f t="shared" si="8"/>
        <v>240</v>
      </c>
      <c r="M8" s="97"/>
      <c r="N8" s="98"/>
      <c r="O8" s="92">
        <f t="shared" si="9"/>
        <v>0</v>
      </c>
      <c r="P8" s="93"/>
      <c r="Q8" s="94">
        <f t="shared" si="10"/>
        <v>0</v>
      </c>
      <c r="R8" s="97">
        <v>53</v>
      </c>
      <c r="S8" s="92">
        <f t="shared" si="11"/>
        <v>695</v>
      </c>
      <c r="T8" s="99">
        <v>45</v>
      </c>
      <c r="U8" s="94">
        <f t="shared" si="12"/>
        <v>360</v>
      </c>
      <c r="V8" s="90"/>
      <c r="W8" s="92">
        <f t="shared" si="1"/>
        <v>0</v>
      </c>
      <c r="X8" s="96">
        <v>220</v>
      </c>
      <c r="Y8" s="94">
        <f t="shared" si="2"/>
        <v>426</v>
      </c>
      <c r="Z8" s="100">
        <f t="shared" si="13"/>
        <v>2431</v>
      </c>
      <c r="AA8" s="115" t="str">
        <f t="shared" si="3"/>
        <v>Looser</v>
      </c>
      <c r="AB8" s="6">
        <f t="shared" si="4"/>
        <v>426.66666666666674</v>
      </c>
      <c r="AC8" s="17">
        <f t="shared" si="14"/>
        <v>0</v>
      </c>
      <c r="AD8" s="18" t="str">
        <f t="shared" si="5"/>
        <v/>
      </c>
      <c r="AE8" s="19"/>
      <c r="AF8" s="19"/>
      <c r="AG8" s="20"/>
      <c r="AH8" s="14"/>
      <c r="AM8" s="21"/>
      <c r="AN8" s="21"/>
      <c r="AO8" s="21"/>
      <c r="AP8" s="21"/>
      <c r="AQ8" s="21"/>
      <c r="AR8" s="21"/>
      <c r="AS8" s="22"/>
      <c r="AT8" s="22"/>
      <c r="AU8" s="22"/>
      <c r="AV8" s="22"/>
      <c r="AW8" s="22"/>
      <c r="AX8" s="22"/>
      <c r="AY8" s="22"/>
      <c r="AZ8" s="22"/>
      <c r="BA8" s="22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3" t="str">
        <f t="shared" si="6"/>
        <v/>
      </c>
    </row>
    <row r="9" spans="1:78" ht="14.25" customHeight="1" x14ac:dyDescent="0.2">
      <c r="A9" s="112">
        <v>7</v>
      </c>
      <c r="B9" s="24" t="s">
        <v>31</v>
      </c>
      <c r="C9" s="43">
        <v>1998</v>
      </c>
      <c r="D9" s="29"/>
      <c r="E9" s="25"/>
      <c r="F9" s="82">
        <f t="shared" si="0"/>
        <v>0</v>
      </c>
      <c r="G9" s="37"/>
      <c r="H9" s="83">
        <f t="shared" si="15"/>
        <v>0</v>
      </c>
      <c r="I9" s="53">
        <v>8.1999999999999993</v>
      </c>
      <c r="J9" s="82">
        <f t="shared" si="7"/>
        <v>356</v>
      </c>
      <c r="K9" s="39">
        <v>57</v>
      </c>
      <c r="L9" s="83">
        <f t="shared" si="8"/>
        <v>530</v>
      </c>
      <c r="M9" s="30">
        <v>45</v>
      </c>
      <c r="N9" s="26"/>
      <c r="O9" s="82">
        <f t="shared" si="9"/>
        <v>60</v>
      </c>
      <c r="P9" s="37">
        <v>5.95</v>
      </c>
      <c r="Q9" s="83">
        <f t="shared" si="10"/>
        <v>586</v>
      </c>
      <c r="R9" s="30">
        <v>55</v>
      </c>
      <c r="S9" s="82">
        <f t="shared" si="11"/>
        <v>724</v>
      </c>
      <c r="T9" s="41">
        <v>62</v>
      </c>
      <c r="U9" s="83">
        <f t="shared" si="12"/>
        <v>530</v>
      </c>
      <c r="V9" s="29"/>
      <c r="W9" s="82">
        <f t="shared" si="1"/>
        <v>0</v>
      </c>
      <c r="X9" s="39">
        <v>280</v>
      </c>
      <c r="Y9" s="83">
        <f t="shared" si="2"/>
        <v>676</v>
      </c>
      <c r="Z9" s="84">
        <f t="shared" si="13"/>
        <v>3462</v>
      </c>
      <c r="AA9" s="113" t="str">
        <f t="shared" si="3"/>
        <v>Bronze</v>
      </c>
      <c r="AB9" s="6">
        <f t="shared" si="4"/>
        <v>676.66666666666674</v>
      </c>
      <c r="AC9" s="17">
        <f t="shared" si="14"/>
        <v>0</v>
      </c>
      <c r="AD9" s="18" t="str">
        <f t="shared" si="5"/>
        <v/>
      </c>
      <c r="AE9" s="19"/>
      <c r="AF9" s="19"/>
      <c r="AG9" s="20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3" t="str">
        <f t="shared" si="6"/>
        <v/>
      </c>
    </row>
    <row r="10" spans="1:78" ht="14.25" customHeight="1" x14ac:dyDescent="0.2">
      <c r="A10" s="114">
        <v>8</v>
      </c>
      <c r="B10" s="88" t="s">
        <v>32</v>
      </c>
      <c r="C10" s="89">
        <v>1998</v>
      </c>
      <c r="D10" s="90"/>
      <c r="E10" s="91"/>
      <c r="F10" s="92">
        <f t="shared" si="0"/>
        <v>0</v>
      </c>
      <c r="G10" s="93"/>
      <c r="H10" s="94">
        <f t="shared" si="15"/>
        <v>0</v>
      </c>
      <c r="I10" s="95">
        <v>6.5</v>
      </c>
      <c r="J10" s="92">
        <f t="shared" si="7"/>
        <v>243</v>
      </c>
      <c r="K10" s="96">
        <v>21</v>
      </c>
      <c r="L10" s="94">
        <f t="shared" si="8"/>
        <v>170</v>
      </c>
      <c r="M10" s="97">
        <v>48</v>
      </c>
      <c r="N10" s="98"/>
      <c r="O10" s="92">
        <f t="shared" si="9"/>
        <v>70</v>
      </c>
      <c r="P10" s="93">
        <v>4.9000000000000004</v>
      </c>
      <c r="Q10" s="94">
        <f t="shared" si="10"/>
        <v>425</v>
      </c>
      <c r="R10" s="97">
        <v>25</v>
      </c>
      <c r="S10" s="92">
        <f t="shared" si="11"/>
        <v>295</v>
      </c>
      <c r="T10" s="99">
        <v>56</v>
      </c>
      <c r="U10" s="94">
        <f t="shared" si="12"/>
        <v>470</v>
      </c>
      <c r="V10" s="90"/>
      <c r="W10" s="92">
        <f t="shared" si="1"/>
        <v>0</v>
      </c>
      <c r="X10" s="96">
        <v>220</v>
      </c>
      <c r="Y10" s="94">
        <f t="shared" si="2"/>
        <v>426</v>
      </c>
      <c r="Z10" s="100">
        <f t="shared" si="13"/>
        <v>2099</v>
      </c>
      <c r="AA10" s="115" t="str">
        <f t="shared" si="3"/>
        <v>Looser</v>
      </c>
      <c r="AB10" s="6">
        <f t="shared" si="4"/>
        <v>426.66666666666674</v>
      </c>
      <c r="AC10" s="17">
        <f t="shared" si="14"/>
        <v>0</v>
      </c>
      <c r="AD10" s="18" t="str">
        <f t="shared" si="5"/>
        <v/>
      </c>
      <c r="AE10" s="19"/>
      <c r="AF10" s="19"/>
      <c r="AG10" s="20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3" t="str">
        <f t="shared" si="6"/>
        <v/>
      </c>
    </row>
    <row r="11" spans="1:78" ht="14.25" customHeight="1" x14ac:dyDescent="0.2">
      <c r="A11" s="116">
        <v>9</v>
      </c>
      <c r="B11" s="24" t="s">
        <v>33</v>
      </c>
      <c r="C11" s="43">
        <v>1996</v>
      </c>
      <c r="D11" s="29"/>
      <c r="E11" s="25"/>
      <c r="F11" s="82">
        <f t="shared" si="0"/>
        <v>0</v>
      </c>
      <c r="G11" s="37"/>
      <c r="H11" s="83">
        <f t="shared" si="15"/>
        <v>0</v>
      </c>
      <c r="I11" s="53">
        <v>9.1999999999999993</v>
      </c>
      <c r="J11" s="82">
        <f t="shared" si="7"/>
        <v>423</v>
      </c>
      <c r="K11" s="39">
        <v>75</v>
      </c>
      <c r="L11" s="83">
        <f t="shared" si="8"/>
        <v>710</v>
      </c>
      <c r="M11" s="30">
        <v>106</v>
      </c>
      <c r="N11" s="26"/>
      <c r="O11" s="82">
        <f t="shared" si="9"/>
        <v>263</v>
      </c>
      <c r="P11" s="37">
        <v>6.9</v>
      </c>
      <c r="Q11" s="83">
        <f t="shared" si="10"/>
        <v>733</v>
      </c>
      <c r="R11" s="30">
        <v>49</v>
      </c>
      <c r="S11" s="82">
        <f t="shared" si="11"/>
        <v>638</v>
      </c>
      <c r="T11" s="41">
        <v>86</v>
      </c>
      <c r="U11" s="83">
        <f t="shared" si="12"/>
        <v>770</v>
      </c>
      <c r="V11" s="29"/>
      <c r="W11" s="82">
        <f t="shared" si="1"/>
        <v>0</v>
      </c>
      <c r="X11" s="39">
        <v>300</v>
      </c>
      <c r="Y11" s="83">
        <f t="shared" si="2"/>
        <v>760</v>
      </c>
      <c r="Z11" s="84">
        <f t="shared" si="13"/>
        <v>4297</v>
      </c>
      <c r="AA11" s="113" t="str">
        <f t="shared" si="3"/>
        <v>Silver</v>
      </c>
      <c r="AB11" s="6">
        <f t="shared" si="4"/>
        <v>760</v>
      </c>
      <c r="AC11" s="17">
        <f t="shared" si="14"/>
        <v>0</v>
      </c>
      <c r="AD11" s="18" t="str">
        <f t="shared" si="5"/>
        <v/>
      </c>
      <c r="AE11" s="19"/>
      <c r="AF11" s="19"/>
      <c r="AG11" s="20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3" t="str">
        <f t="shared" si="6"/>
        <v/>
      </c>
    </row>
    <row r="12" spans="1:78" ht="14.25" customHeight="1" x14ac:dyDescent="0.2">
      <c r="A12" s="114">
        <v>10</v>
      </c>
      <c r="B12" s="88" t="s">
        <v>34</v>
      </c>
      <c r="C12" s="89">
        <v>1997</v>
      </c>
      <c r="D12" s="90"/>
      <c r="E12" s="91"/>
      <c r="F12" s="92">
        <f t="shared" si="0"/>
        <v>0</v>
      </c>
      <c r="G12" s="93"/>
      <c r="H12" s="94">
        <f t="shared" si="15"/>
        <v>0</v>
      </c>
      <c r="I12" s="95">
        <v>11.8</v>
      </c>
      <c r="J12" s="92">
        <f t="shared" si="7"/>
        <v>596</v>
      </c>
      <c r="K12" s="96">
        <v>65</v>
      </c>
      <c r="L12" s="94">
        <f t="shared" si="8"/>
        <v>610</v>
      </c>
      <c r="M12" s="97">
        <v>101</v>
      </c>
      <c r="N12" s="98"/>
      <c r="O12" s="92">
        <f t="shared" si="9"/>
        <v>246</v>
      </c>
      <c r="P12" s="93">
        <v>6.25</v>
      </c>
      <c r="Q12" s="94">
        <f t="shared" si="10"/>
        <v>633</v>
      </c>
      <c r="R12" s="97">
        <v>50</v>
      </c>
      <c r="S12" s="92">
        <f t="shared" si="11"/>
        <v>652</v>
      </c>
      <c r="T12" s="99">
        <v>55</v>
      </c>
      <c r="U12" s="94">
        <f t="shared" si="12"/>
        <v>460</v>
      </c>
      <c r="V12" s="90"/>
      <c r="W12" s="92">
        <f t="shared" si="1"/>
        <v>0</v>
      </c>
      <c r="X12" s="96">
        <v>300</v>
      </c>
      <c r="Y12" s="94">
        <f t="shared" si="2"/>
        <v>760</v>
      </c>
      <c r="Z12" s="100">
        <f t="shared" si="13"/>
        <v>3957</v>
      </c>
      <c r="AA12" s="115" t="str">
        <f t="shared" si="3"/>
        <v>Silver</v>
      </c>
      <c r="AB12" s="6">
        <f t="shared" si="4"/>
        <v>760</v>
      </c>
      <c r="AC12" s="17">
        <f t="shared" si="14"/>
        <v>0</v>
      </c>
      <c r="AD12" s="18" t="str">
        <f t="shared" si="5"/>
        <v/>
      </c>
      <c r="AE12" s="19"/>
      <c r="AF12" s="19"/>
      <c r="AG12" s="20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3" t="str">
        <f t="shared" si="6"/>
        <v/>
      </c>
    </row>
    <row r="13" spans="1:78" ht="14.25" customHeight="1" x14ac:dyDescent="0.2">
      <c r="A13" s="112">
        <v>11</v>
      </c>
      <c r="B13" s="24" t="s">
        <v>35</v>
      </c>
      <c r="C13" s="43">
        <v>1996</v>
      </c>
      <c r="D13" s="29"/>
      <c r="E13" s="25"/>
      <c r="F13" s="82">
        <f t="shared" si="0"/>
        <v>0</v>
      </c>
      <c r="G13" s="37"/>
      <c r="H13" s="83">
        <f t="shared" si="15"/>
        <v>0</v>
      </c>
      <c r="I13" s="53">
        <v>7.3</v>
      </c>
      <c r="J13" s="82">
        <f t="shared" si="7"/>
        <v>296</v>
      </c>
      <c r="K13" s="39">
        <v>40</v>
      </c>
      <c r="L13" s="83">
        <f t="shared" si="8"/>
        <v>360</v>
      </c>
      <c r="M13" s="30">
        <v>100</v>
      </c>
      <c r="N13" s="26"/>
      <c r="O13" s="82">
        <f t="shared" si="9"/>
        <v>243</v>
      </c>
      <c r="P13" s="37">
        <v>5.95</v>
      </c>
      <c r="Q13" s="83">
        <f t="shared" si="10"/>
        <v>586</v>
      </c>
      <c r="R13" s="30">
        <v>62</v>
      </c>
      <c r="S13" s="82">
        <f t="shared" si="11"/>
        <v>824</v>
      </c>
      <c r="T13" s="41">
        <v>86</v>
      </c>
      <c r="U13" s="83">
        <f t="shared" si="12"/>
        <v>770</v>
      </c>
      <c r="V13" s="29"/>
      <c r="W13" s="82">
        <f t="shared" si="1"/>
        <v>0</v>
      </c>
      <c r="X13" s="39">
        <v>300</v>
      </c>
      <c r="Y13" s="83">
        <f t="shared" si="2"/>
        <v>760</v>
      </c>
      <c r="Z13" s="84">
        <f t="shared" si="13"/>
        <v>3839</v>
      </c>
      <c r="AA13" s="113" t="str">
        <f t="shared" si="3"/>
        <v>Silver</v>
      </c>
      <c r="AB13" s="6">
        <f t="shared" si="4"/>
        <v>760</v>
      </c>
      <c r="AC13" s="17">
        <f t="shared" si="14"/>
        <v>0</v>
      </c>
      <c r="AD13" s="18" t="str">
        <f t="shared" si="5"/>
        <v/>
      </c>
      <c r="AE13" s="19"/>
      <c r="AF13" s="19"/>
      <c r="AG13" s="20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3" t="str">
        <f t="shared" si="6"/>
        <v/>
      </c>
    </row>
    <row r="14" spans="1:78" ht="14.25" customHeight="1" x14ac:dyDescent="0.2">
      <c r="A14" s="117">
        <v>12</v>
      </c>
      <c r="B14" s="88" t="s">
        <v>36</v>
      </c>
      <c r="C14" s="89">
        <v>1997</v>
      </c>
      <c r="D14" s="90"/>
      <c r="E14" s="91"/>
      <c r="F14" s="92">
        <f t="shared" si="0"/>
        <v>0</v>
      </c>
      <c r="G14" s="93"/>
      <c r="H14" s="94">
        <f t="shared" si="15"/>
        <v>0</v>
      </c>
      <c r="I14" s="95">
        <v>7.1</v>
      </c>
      <c r="J14" s="92">
        <f t="shared" si="7"/>
        <v>283</v>
      </c>
      <c r="K14" s="96">
        <v>58</v>
      </c>
      <c r="L14" s="94">
        <f t="shared" si="8"/>
        <v>540</v>
      </c>
      <c r="M14" s="97">
        <v>91</v>
      </c>
      <c r="N14" s="98"/>
      <c r="O14" s="92">
        <f t="shared" si="9"/>
        <v>213</v>
      </c>
      <c r="P14" s="93">
        <v>5.8</v>
      </c>
      <c r="Q14" s="94">
        <f t="shared" si="10"/>
        <v>563</v>
      </c>
      <c r="R14" s="97">
        <v>54</v>
      </c>
      <c r="S14" s="92">
        <f t="shared" si="11"/>
        <v>710</v>
      </c>
      <c r="T14" s="99">
        <v>66</v>
      </c>
      <c r="U14" s="94">
        <f t="shared" si="12"/>
        <v>570</v>
      </c>
      <c r="V14" s="90"/>
      <c r="W14" s="92">
        <f t="shared" si="1"/>
        <v>0</v>
      </c>
      <c r="X14" s="96">
        <v>170</v>
      </c>
      <c r="Y14" s="94">
        <f t="shared" si="2"/>
        <v>218</v>
      </c>
      <c r="Z14" s="100">
        <f t="shared" si="13"/>
        <v>3097</v>
      </c>
      <c r="AA14" s="115" t="str">
        <f t="shared" si="3"/>
        <v>Bronze</v>
      </c>
      <c r="AB14" s="6">
        <f t="shared" si="4"/>
        <v>218.33333333333337</v>
      </c>
      <c r="AC14" s="17">
        <f t="shared" si="14"/>
        <v>0</v>
      </c>
      <c r="AD14" s="18" t="str">
        <f t="shared" si="5"/>
        <v/>
      </c>
      <c r="AE14" s="19"/>
      <c r="AF14" s="19"/>
      <c r="AG14" s="20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3" t="str">
        <f t="shared" si="6"/>
        <v/>
      </c>
    </row>
    <row r="15" spans="1:78" ht="14.25" customHeight="1" x14ac:dyDescent="0.2">
      <c r="A15" s="112">
        <v>13</v>
      </c>
      <c r="B15" s="24" t="s">
        <v>37</v>
      </c>
      <c r="C15" s="43">
        <v>1996</v>
      </c>
      <c r="D15" s="29"/>
      <c r="E15" s="25"/>
      <c r="F15" s="82">
        <f t="shared" si="0"/>
        <v>0</v>
      </c>
      <c r="G15" s="37"/>
      <c r="H15" s="83">
        <f t="shared" si="15"/>
        <v>0</v>
      </c>
      <c r="I15" s="53">
        <v>6.7</v>
      </c>
      <c r="J15" s="82">
        <f t="shared" si="7"/>
        <v>256</v>
      </c>
      <c r="K15" s="39">
        <v>48</v>
      </c>
      <c r="L15" s="83">
        <f t="shared" si="8"/>
        <v>440</v>
      </c>
      <c r="M15" s="30">
        <v>70</v>
      </c>
      <c r="N15" s="26"/>
      <c r="O15" s="82">
        <f t="shared" si="9"/>
        <v>143</v>
      </c>
      <c r="P15" s="37">
        <v>5.2</v>
      </c>
      <c r="Q15" s="83">
        <f t="shared" si="10"/>
        <v>471</v>
      </c>
      <c r="R15" s="30">
        <v>60</v>
      </c>
      <c r="S15" s="82">
        <f t="shared" si="11"/>
        <v>795</v>
      </c>
      <c r="T15" s="41">
        <v>64</v>
      </c>
      <c r="U15" s="83">
        <f t="shared" si="12"/>
        <v>550</v>
      </c>
      <c r="V15" s="29"/>
      <c r="W15" s="82">
        <f t="shared" si="1"/>
        <v>0</v>
      </c>
      <c r="X15" s="39">
        <v>240</v>
      </c>
      <c r="Y15" s="83">
        <f t="shared" si="2"/>
        <v>510</v>
      </c>
      <c r="Z15" s="84">
        <f t="shared" si="13"/>
        <v>3165</v>
      </c>
      <c r="AA15" s="113" t="str">
        <f t="shared" si="3"/>
        <v>Bronze</v>
      </c>
      <c r="AB15" s="6">
        <f t="shared" si="4"/>
        <v>510.00000000000006</v>
      </c>
      <c r="AC15" s="17">
        <f t="shared" si="14"/>
        <v>0</v>
      </c>
      <c r="AD15" s="18" t="str">
        <f t="shared" si="5"/>
        <v/>
      </c>
      <c r="AE15" s="19"/>
      <c r="AF15" s="19"/>
      <c r="AG15" s="20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3" t="str">
        <f t="shared" si="6"/>
        <v/>
      </c>
    </row>
    <row r="16" spans="1:78" ht="14.25" customHeight="1" x14ac:dyDescent="0.2">
      <c r="A16" s="114">
        <v>14</v>
      </c>
      <c r="B16" s="88" t="s">
        <v>38</v>
      </c>
      <c r="C16" s="89">
        <v>1997</v>
      </c>
      <c r="D16" s="90"/>
      <c r="E16" s="91"/>
      <c r="F16" s="92">
        <f t="shared" si="0"/>
        <v>0</v>
      </c>
      <c r="G16" s="93"/>
      <c r="H16" s="94">
        <f t="shared" si="15"/>
        <v>0</v>
      </c>
      <c r="I16" s="95">
        <v>9.8000000000000007</v>
      </c>
      <c r="J16" s="92">
        <f t="shared" si="7"/>
        <v>463</v>
      </c>
      <c r="K16" s="96">
        <v>56</v>
      </c>
      <c r="L16" s="94">
        <f t="shared" si="8"/>
        <v>520</v>
      </c>
      <c r="M16" s="97">
        <v>150</v>
      </c>
      <c r="N16" s="98"/>
      <c r="O16" s="92">
        <f t="shared" si="9"/>
        <v>410</v>
      </c>
      <c r="P16" s="93">
        <v>5.8</v>
      </c>
      <c r="Q16" s="94">
        <f t="shared" si="10"/>
        <v>563</v>
      </c>
      <c r="R16" s="97">
        <v>29</v>
      </c>
      <c r="S16" s="92">
        <f t="shared" si="11"/>
        <v>352</v>
      </c>
      <c r="T16" s="99">
        <v>50</v>
      </c>
      <c r="U16" s="94">
        <f t="shared" si="12"/>
        <v>410</v>
      </c>
      <c r="V16" s="90"/>
      <c r="W16" s="92">
        <f t="shared" si="1"/>
        <v>0</v>
      </c>
      <c r="X16" s="96">
        <v>320</v>
      </c>
      <c r="Y16" s="94">
        <f t="shared" si="2"/>
        <v>843</v>
      </c>
      <c r="Z16" s="100">
        <f t="shared" si="13"/>
        <v>3561</v>
      </c>
      <c r="AA16" s="115" t="str">
        <f t="shared" si="3"/>
        <v>Silver</v>
      </c>
      <c r="AB16" s="6">
        <f t="shared" si="4"/>
        <v>843.33333333333348</v>
      </c>
      <c r="AC16" s="17">
        <f t="shared" si="14"/>
        <v>0</v>
      </c>
      <c r="AD16" s="18" t="str">
        <f t="shared" si="5"/>
        <v/>
      </c>
      <c r="AE16" s="19"/>
      <c r="AF16" s="19"/>
      <c r="AG16" s="20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3" t="str">
        <f t="shared" si="6"/>
        <v/>
      </c>
    </row>
    <row r="17" spans="1:78" ht="14.25" customHeight="1" x14ac:dyDescent="0.2">
      <c r="A17" s="116">
        <v>15</v>
      </c>
      <c r="B17" s="24" t="s">
        <v>39</v>
      </c>
      <c r="C17" s="43">
        <v>1997</v>
      </c>
      <c r="D17" s="29"/>
      <c r="E17" s="25"/>
      <c r="F17" s="82">
        <f t="shared" si="0"/>
        <v>0</v>
      </c>
      <c r="G17" s="37"/>
      <c r="H17" s="83">
        <f t="shared" si="15"/>
        <v>0</v>
      </c>
      <c r="I17" s="53">
        <v>13.5</v>
      </c>
      <c r="J17" s="82">
        <f t="shared" si="7"/>
        <v>710</v>
      </c>
      <c r="K17" s="39">
        <v>45</v>
      </c>
      <c r="L17" s="83">
        <f t="shared" si="8"/>
        <v>410</v>
      </c>
      <c r="M17" s="30">
        <v>50</v>
      </c>
      <c r="N17" s="26"/>
      <c r="O17" s="82">
        <f t="shared" si="9"/>
        <v>76</v>
      </c>
      <c r="P17" s="37">
        <v>6.1</v>
      </c>
      <c r="Q17" s="83">
        <f t="shared" si="10"/>
        <v>610</v>
      </c>
      <c r="R17" s="30">
        <v>41</v>
      </c>
      <c r="S17" s="82">
        <f t="shared" si="11"/>
        <v>524</v>
      </c>
      <c r="T17" s="41">
        <v>75</v>
      </c>
      <c r="U17" s="83">
        <f t="shared" si="12"/>
        <v>660</v>
      </c>
      <c r="V17" s="29"/>
      <c r="W17" s="82">
        <f t="shared" si="1"/>
        <v>0</v>
      </c>
      <c r="X17" s="39">
        <v>260</v>
      </c>
      <c r="Y17" s="83">
        <f t="shared" si="2"/>
        <v>593</v>
      </c>
      <c r="Z17" s="84">
        <f t="shared" si="13"/>
        <v>3583</v>
      </c>
      <c r="AA17" s="113" t="str">
        <f t="shared" si="3"/>
        <v>Silver</v>
      </c>
      <c r="AB17" s="6">
        <f t="shared" si="4"/>
        <v>593.33333333333337</v>
      </c>
      <c r="AC17" s="17">
        <f t="shared" si="14"/>
        <v>0</v>
      </c>
      <c r="AD17" s="18" t="str">
        <f t="shared" si="5"/>
        <v/>
      </c>
      <c r="AE17" s="19"/>
      <c r="AF17" s="19"/>
      <c r="AG17" s="20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3" t="str">
        <f t="shared" si="6"/>
        <v/>
      </c>
    </row>
    <row r="18" spans="1:78" ht="14.25" customHeight="1" x14ac:dyDescent="0.2">
      <c r="A18" s="114">
        <v>16</v>
      </c>
      <c r="B18" s="88" t="s">
        <v>40</v>
      </c>
      <c r="C18" s="89">
        <v>1997</v>
      </c>
      <c r="D18" s="90"/>
      <c r="E18" s="91"/>
      <c r="F18" s="92">
        <f t="shared" si="0"/>
        <v>0</v>
      </c>
      <c r="G18" s="93"/>
      <c r="H18" s="94">
        <f t="shared" si="15"/>
        <v>0</v>
      </c>
      <c r="I18" s="95">
        <v>9.8000000000000007</v>
      </c>
      <c r="J18" s="92">
        <f t="shared" si="7"/>
        <v>463</v>
      </c>
      <c r="K18" s="96">
        <v>40</v>
      </c>
      <c r="L18" s="94">
        <f t="shared" si="8"/>
        <v>360</v>
      </c>
      <c r="M18" s="97">
        <v>111</v>
      </c>
      <c r="N18" s="98"/>
      <c r="O18" s="92">
        <f t="shared" si="9"/>
        <v>280</v>
      </c>
      <c r="P18" s="93">
        <v>5.55</v>
      </c>
      <c r="Q18" s="94">
        <f t="shared" si="10"/>
        <v>525</v>
      </c>
      <c r="R18" s="97">
        <v>37</v>
      </c>
      <c r="S18" s="92">
        <f t="shared" si="11"/>
        <v>467</v>
      </c>
      <c r="T18" s="99">
        <v>48</v>
      </c>
      <c r="U18" s="94">
        <f t="shared" si="12"/>
        <v>390</v>
      </c>
      <c r="V18" s="90"/>
      <c r="W18" s="92">
        <f t="shared" si="1"/>
        <v>0</v>
      </c>
      <c r="X18" s="96">
        <v>265</v>
      </c>
      <c r="Y18" s="94">
        <f t="shared" si="2"/>
        <v>614</v>
      </c>
      <c r="Z18" s="100">
        <f t="shared" si="13"/>
        <v>3099</v>
      </c>
      <c r="AA18" s="115" t="str">
        <f t="shared" si="3"/>
        <v>Bronze</v>
      </c>
      <c r="AB18" s="6">
        <f t="shared" si="4"/>
        <v>614.16666666666674</v>
      </c>
      <c r="AC18" s="17">
        <f t="shared" si="14"/>
        <v>0</v>
      </c>
      <c r="AD18" s="18" t="str">
        <f t="shared" si="5"/>
        <v/>
      </c>
      <c r="AE18" s="19"/>
      <c r="AF18" s="19"/>
      <c r="AG18" s="20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3" t="str">
        <f t="shared" si="6"/>
        <v/>
      </c>
    </row>
    <row r="19" spans="1:78" ht="14.25" customHeight="1" thickBot="1" x14ac:dyDescent="0.25">
      <c r="A19" s="118">
        <v>17</v>
      </c>
      <c r="B19" s="35" t="s">
        <v>41</v>
      </c>
      <c r="C19" s="44">
        <v>1997</v>
      </c>
      <c r="D19" s="32"/>
      <c r="E19" s="31"/>
      <c r="F19" s="85">
        <f t="shared" si="0"/>
        <v>0</v>
      </c>
      <c r="G19" s="38"/>
      <c r="H19" s="86">
        <f t="shared" si="15"/>
        <v>0</v>
      </c>
      <c r="I19" s="54"/>
      <c r="J19" s="85">
        <f t="shared" si="7"/>
        <v>0</v>
      </c>
      <c r="K19" s="40">
        <v>31</v>
      </c>
      <c r="L19" s="86">
        <f t="shared" si="8"/>
        <v>270</v>
      </c>
      <c r="M19" s="33"/>
      <c r="N19" s="34"/>
      <c r="O19" s="85">
        <f t="shared" si="9"/>
        <v>0</v>
      </c>
      <c r="P19" s="38">
        <v>5.35</v>
      </c>
      <c r="Q19" s="86">
        <f t="shared" si="10"/>
        <v>494</v>
      </c>
      <c r="R19" s="33">
        <v>0</v>
      </c>
      <c r="S19" s="85">
        <f t="shared" si="11"/>
        <v>0</v>
      </c>
      <c r="T19" s="42">
        <v>38</v>
      </c>
      <c r="U19" s="86">
        <f t="shared" si="12"/>
        <v>290</v>
      </c>
      <c r="V19" s="32"/>
      <c r="W19" s="85">
        <f t="shared" si="1"/>
        <v>0</v>
      </c>
      <c r="X19" s="40"/>
      <c r="Y19" s="86">
        <f t="shared" si="2"/>
        <v>0</v>
      </c>
      <c r="Z19" s="87">
        <f t="shared" si="13"/>
        <v>1054</v>
      </c>
      <c r="AA19" s="119" t="str">
        <f t="shared" ref="AA19" si="16">IF(Z19&gt;5000,"Diamond",IF(Z19&gt;4300,"Gold",IF(Z19&gt;3500,"Silver",IF(Z19&gt;2500,"Bronze",IF(Z19&lt;2499,"Looser")))))</f>
        <v>Looser</v>
      </c>
      <c r="AB19" s="6">
        <f t="shared" si="4"/>
        <v>0</v>
      </c>
      <c r="AC19" s="17">
        <f t="shared" si="14"/>
        <v>0</v>
      </c>
      <c r="AD19" s="18" t="str">
        <f t="shared" si="5"/>
        <v/>
      </c>
      <c r="AE19" s="19"/>
      <c r="AF19" s="19"/>
      <c r="AG19" s="20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3" t="str">
        <f t="shared" si="6"/>
        <v/>
      </c>
    </row>
    <row r="20" spans="1:78" ht="14.25" customHeight="1" thickTop="1" x14ac:dyDescent="0.2">
      <c r="A20" s="143" t="s">
        <v>42</v>
      </c>
      <c r="B20" s="144"/>
      <c r="C20" s="145"/>
      <c r="D20" s="101"/>
      <c r="E20" s="102"/>
      <c r="F20" s="103">
        <f t="shared" ref="F20:H20" si="17">AVERAGE(F3:F19)</f>
        <v>0</v>
      </c>
      <c r="G20" s="104"/>
      <c r="H20" s="105">
        <f t="shared" si="17"/>
        <v>0</v>
      </c>
      <c r="I20" s="106">
        <f>AVERAGE(I3:I19)</f>
        <v>8.8928571428571423</v>
      </c>
      <c r="J20" s="103">
        <f t="shared" ref="J20:Z20" si="18">AVERAGE(J3:J19)</f>
        <v>331.47058823529414</v>
      </c>
      <c r="K20" s="104">
        <f t="shared" si="18"/>
        <v>44.176470588235297</v>
      </c>
      <c r="L20" s="105">
        <f t="shared" si="18"/>
        <v>401.76470588235293</v>
      </c>
      <c r="M20" s="101">
        <f t="shared" si="18"/>
        <v>76.15384615384616</v>
      </c>
      <c r="N20" s="102"/>
      <c r="O20" s="103">
        <f t="shared" si="18"/>
        <v>130.35294117647058</v>
      </c>
      <c r="P20" s="107">
        <f t="shared" si="18"/>
        <v>5.6737499999999992</v>
      </c>
      <c r="Q20" s="105">
        <f t="shared" si="18"/>
        <v>511.94117647058823</v>
      </c>
      <c r="R20" s="101">
        <f t="shared" si="18"/>
        <v>42.058823529411768</v>
      </c>
      <c r="S20" s="103">
        <f t="shared" si="18"/>
        <v>546.17647058823525</v>
      </c>
      <c r="T20" s="104">
        <f t="shared" si="18"/>
        <v>59.411764705882355</v>
      </c>
      <c r="U20" s="105">
        <f t="shared" si="18"/>
        <v>504.11764705882354</v>
      </c>
      <c r="V20" s="101"/>
      <c r="W20" s="103">
        <f t="shared" si="18"/>
        <v>0</v>
      </c>
      <c r="X20" s="104">
        <f t="shared" si="18"/>
        <v>249.6875</v>
      </c>
      <c r="Y20" s="105">
        <f t="shared" si="18"/>
        <v>517.64705882352939</v>
      </c>
      <c r="Z20" s="108">
        <f t="shared" si="18"/>
        <v>2943.4705882352941</v>
      </c>
      <c r="AA20" s="120"/>
      <c r="AB20" s="6">
        <f t="shared" si="4"/>
        <v>550.36458333333337</v>
      </c>
      <c r="AC20" s="17">
        <f t="shared" si="14"/>
        <v>0</v>
      </c>
      <c r="AD20" s="18" t="str">
        <f t="shared" si="5"/>
        <v/>
      </c>
      <c r="AE20" s="19"/>
      <c r="AF20" s="19"/>
      <c r="AG20" s="20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3" t="str">
        <f t="shared" si="6"/>
        <v/>
      </c>
    </row>
    <row r="21" spans="1:78" ht="14.25" customHeight="1" x14ac:dyDescent="0.2">
      <c r="A21" s="157" t="s">
        <v>43</v>
      </c>
      <c r="B21" s="158"/>
      <c r="C21" s="159"/>
      <c r="D21" s="45"/>
      <c r="E21" s="46"/>
      <c r="F21" s="47">
        <f>MAX(F3:F19)</f>
        <v>0</v>
      </c>
      <c r="G21" s="48"/>
      <c r="H21" s="49">
        <f t="shared" ref="H21:Z21" si="19">MAX(H3:H19)</f>
        <v>0</v>
      </c>
      <c r="I21" s="55">
        <f t="shared" si="19"/>
        <v>13.5</v>
      </c>
      <c r="J21" s="47">
        <f t="shared" si="19"/>
        <v>710</v>
      </c>
      <c r="K21" s="48">
        <f t="shared" si="19"/>
        <v>75</v>
      </c>
      <c r="L21" s="49">
        <f t="shared" si="19"/>
        <v>710</v>
      </c>
      <c r="M21" s="45">
        <f t="shared" si="19"/>
        <v>150</v>
      </c>
      <c r="N21" s="46"/>
      <c r="O21" s="47">
        <f t="shared" si="19"/>
        <v>410</v>
      </c>
      <c r="P21" s="56">
        <f t="shared" si="19"/>
        <v>6.9</v>
      </c>
      <c r="Q21" s="49">
        <f t="shared" si="19"/>
        <v>733</v>
      </c>
      <c r="R21" s="45">
        <f t="shared" si="19"/>
        <v>62</v>
      </c>
      <c r="S21" s="47">
        <f t="shared" si="19"/>
        <v>824</v>
      </c>
      <c r="T21" s="48">
        <f t="shared" si="19"/>
        <v>86</v>
      </c>
      <c r="U21" s="49">
        <f t="shared" si="19"/>
        <v>770</v>
      </c>
      <c r="V21" s="45"/>
      <c r="W21" s="47">
        <f t="shared" si="19"/>
        <v>0</v>
      </c>
      <c r="X21" s="48">
        <f t="shared" si="19"/>
        <v>320</v>
      </c>
      <c r="Y21" s="49">
        <f t="shared" si="19"/>
        <v>843</v>
      </c>
      <c r="Z21" s="57">
        <f t="shared" si="19"/>
        <v>4297</v>
      </c>
      <c r="AA21" s="121"/>
      <c r="AB21" s="6">
        <f t="shared" si="4"/>
        <v>843.33333333333348</v>
      </c>
      <c r="AC21" s="17">
        <f t="shared" si="14"/>
        <v>0</v>
      </c>
      <c r="AD21" s="18" t="str">
        <f t="shared" si="5"/>
        <v/>
      </c>
      <c r="AE21" s="19"/>
      <c r="AF21" s="19"/>
      <c r="AG21" s="20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3" t="str">
        <f t="shared" si="6"/>
        <v/>
      </c>
    </row>
    <row r="22" spans="1:78" ht="14.25" customHeight="1" thickBot="1" x14ac:dyDescent="0.25">
      <c r="A22" s="134" t="s">
        <v>44</v>
      </c>
      <c r="B22" s="135"/>
      <c r="C22" s="136"/>
      <c r="D22" s="122"/>
      <c r="E22" s="123"/>
      <c r="F22" s="124">
        <v>0</v>
      </c>
      <c r="G22" s="125"/>
      <c r="H22" s="126">
        <v>0</v>
      </c>
      <c r="I22" s="127">
        <f>MIN(I3:I19)</f>
        <v>5.6</v>
      </c>
      <c r="J22" s="124">
        <f t="shared" ref="J22:Y22" si="20">MIN(J3:J19)</f>
        <v>0</v>
      </c>
      <c r="K22" s="125">
        <f t="shared" si="20"/>
        <v>11</v>
      </c>
      <c r="L22" s="126">
        <f t="shared" si="20"/>
        <v>70</v>
      </c>
      <c r="M22" s="122">
        <f t="shared" si="20"/>
        <v>0</v>
      </c>
      <c r="N22" s="123"/>
      <c r="O22" s="124">
        <f t="shared" si="20"/>
        <v>0</v>
      </c>
      <c r="P22" s="128">
        <f t="shared" si="20"/>
        <v>4.9000000000000004</v>
      </c>
      <c r="Q22" s="126">
        <f t="shared" si="20"/>
        <v>0</v>
      </c>
      <c r="R22" s="122">
        <f t="shared" si="20"/>
        <v>0</v>
      </c>
      <c r="S22" s="124">
        <f t="shared" si="20"/>
        <v>0</v>
      </c>
      <c r="T22" s="125">
        <f t="shared" si="20"/>
        <v>23</v>
      </c>
      <c r="U22" s="126">
        <f t="shared" si="20"/>
        <v>140</v>
      </c>
      <c r="V22" s="122"/>
      <c r="W22" s="124">
        <f t="shared" si="20"/>
        <v>0</v>
      </c>
      <c r="X22" s="125">
        <f t="shared" si="20"/>
        <v>140</v>
      </c>
      <c r="Y22" s="126">
        <f t="shared" si="20"/>
        <v>0</v>
      </c>
      <c r="Z22" s="129">
        <f>MIN(Z3:Z19)</f>
        <v>911</v>
      </c>
      <c r="AA22" s="130"/>
      <c r="AB22" s="6">
        <f t="shared" si="4"/>
        <v>93.333333333333357</v>
      </c>
      <c r="AC22" s="17">
        <f t="shared" si="14"/>
        <v>0</v>
      </c>
      <c r="AD22" s="18" t="str">
        <f t="shared" si="5"/>
        <v/>
      </c>
      <c r="AE22" s="19"/>
      <c r="AF22" s="19"/>
      <c r="AG22" s="20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3" t="str">
        <f t="shared" si="6"/>
        <v/>
      </c>
    </row>
    <row r="26" spans="1:78" x14ac:dyDescent="0.2">
      <c r="B26" s="52" t="s">
        <v>45</v>
      </c>
      <c r="C26" s="50"/>
    </row>
    <row r="27" spans="1:78" x14ac:dyDescent="0.2">
      <c r="B27" s="36" t="s">
        <v>47</v>
      </c>
      <c r="C27" s="51">
        <v>5000</v>
      </c>
      <c r="D27" s="21"/>
    </row>
    <row r="28" spans="1:78" x14ac:dyDescent="0.2">
      <c r="B28" s="36" t="s">
        <v>48</v>
      </c>
      <c r="C28" s="51">
        <v>4300</v>
      </c>
      <c r="D28" s="21"/>
    </row>
    <row r="29" spans="1:78" x14ac:dyDescent="0.2">
      <c r="B29" s="36" t="s">
        <v>49</v>
      </c>
      <c r="C29" s="51">
        <v>3500</v>
      </c>
      <c r="D29" s="21"/>
    </row>
    <row r="30" spans="1:78" x14ac:dyDescent="0.2">
      <c r="B30" s="36" t="s">
        <v>50</v>
      </c>
      <c r="C30" s="51">
        <v>2500</v>
      </c>
      <c r="D30" s="21"/>
    </row>
    <row r="31" spans="1:78" ht="12.75" x14ac:dyDescent="0.2">
      <c r="B31" s="27"/>
      <c r="C31" s="28"/>
    </row>
  </sheetData>
  <mergeCells count="17">
    <mergeCell ref="X1:Y1"/>
    <mergeCell ref="Z1:Z2"/>
    <mergeCell ref="AA1:AA2"/>
    <mergeCell ref="A21:C21"/>
    <mergeCell ref="V1:W1"/>
    <mergeCell ref="A22:C22"/>
    <mergeCell ref="K1:L1"/>
    <mergeCell ref="P1:Q1"/>
    <mergeCell ref="R1:S1"/>
    <mergeCell ref="T1:U1"/>
    <mergeCell ref="A20:C20"/>
    <mergeCell ref="A1:A2"/>
    <mergeCell ref="B1:B2"/>
    <mergeCell ref="C1:C2"/>
    <mergeCell ref="D1:F1"/>
    <mergeCell ref="G1:H1"/>
    <mergeCell ref="I1:J1"/>
  </mergeCells>
  <conditionalFormatting sqref="BZ3:BZ22">
    <cfRule type="cellIs" dxfId="2" priority="1" stopIfTrue="1" operator="equal">
      <formula>"DIAMOND"</formula>
    </cfRule>
    <cfRule type="cellIs" dxfId="1" priority="2" stopIfTrue="1" operator="equal">
      <formula>"GOLD"</formula>
    </cfRule>
    <cfRule type="cellIs" dxfId="0" priority="3" stopIfTrue="1" operator="equal">
      <formula>"SILVER"</formula>
    </cfRule>
  </conditionalFormatting>
  <pageMargins left="0.11811023622047245" right="0.11811023622047245" top="0.59055118110236227" bottom="0.59055118110236227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8"/>
  <sheetViews>
    <sheetView workbookViewId="0">
      <selection activeCell="F37" sqref="F37"/>
    </sheetView>
  </sheetViews>
  <sheetFormatPr defaultRowHeight="15" x14ac:dyDescent="0.25"/>
  <sheetData>
    <row r="1" spans="1:34" x14ac:dyDescent="0.25">
      <c r="A1" s="166" t="s">
        <v>0</v>
      </c>
      <c r="B1" s="166" t="s">
        <v>1</v>
      </c>
      <c r="C1" s="167" t="s">
        <v>2</v>
      </c>
      <c r="D1" s="163" t="s">
        <v>3</v>
      </c>
      <c r="E1" s="169"/>
      <c r="F1" s="169"/>
      <c r="G1" s="164" t="s">
        <v>4</v>
      </c>
      <c r="H1" s="164"/>
      <c r="I1" s="164" t="s">
        <v>5</v>
      </c>
      <c r="J1" s="164"/>
      <c r="K1" s="162" t="s">
        <v>6</v>
      </c>
      <c r="L1" s="162"/>
      <c r="M1" s="58" t="s">
        <v>7</v>
      </c>
      <c r="N1" s="58" t="s">
        <v>8</v>
      </c>
      <c r="O1" s="58"/>
      <c r="P1" s="162" t="s">
        <v>9</v>
      </c>
      <c r="Q1" s="162"/>
      <c r="R1" s="163" t="s">
        <v>10</v>
      </c>
      <c r="S1" s="163"/>
      <c r="T1" s="164" t="s">
        <v>11</v>
      </c>
      <c r="U1" s="164"/>
      <c r="V1" s="162" t="s">
        <v>12</v>
      </c>
      <c r="W1" s="162"/>
      <c r="X1" s="59" t="s">
        <v>13</v>
      </c>
      <c r="Y1" s="58"/>
      <c r="Z1" s="165" t="s">
        <v>46</v>
      </c>
      <c r="AA1" s="160" t="s">
        <v>22</v>
      </c>
      <c r="AB1" s="6"/>
      <c r="AC1" s="6"/>
      <c r="AD1" s="6"/>
      <c r="AE1" s="7"/>
      <c r="AF1" s="7"/>
      <c r="AG1" s="8"/>
      <c r="AH1" s="8"/>
    </row>
    <row r="2" spans="1:34" x14ac:dyDescent="0.25">
      <c r="A2" s="166"/>
      <c r="B2" s="166"/>
      <c r="C2" s="168"/>
      <c r="D2" s="59" t="s">
        <v>15</v>
      </c>
      <c r="E2" s="59"/>
      <c r="F2" s="58" t="s">
        <v>16</v>
      </c>
      <c r="G2" s="60" t="s">
        <v>17</v>
      </c>
      <c r="H2" s="58" t="s">
        <v>16</v>
      </c>
      <c r="I2" s="60" t="s">
        <v>17</v>
      </c>
      <c r="J2" s="58" t="s">
        <v>16</v>
      </c>
      <c r="K2" s="61" t="s">
        <v>18</v>
      </c>
      <c r="L2" s="58" t="s">
        <v>16</v>
      </c>
      <c r="M2" s="61" t="s">
        <v>18</v>
      </c>
      <c r="N2" s="61" t="s">
        <v>17</v>
      </c>
      <c r="O2" s="58" t="s">
        <v>16</v>
      </c>
      <c r="P2" s="61" t="s">
        <v>17</v>
      </c>
      <c r="Q2" s="58" t="s">
        <v>16</v>
      </c>
      <c r="R2" s="59" t="s">
        <v>18</v>
      </c>
      <c r="S2" s="58" t="s">
        <v>16</v>
      </c>
      <c r="T2" s="60" t="s">
        <v>18</v>
      </c>
      <c r="U2" s="58" t="s">
        <v>16</v>
      </c>
      <c r="V2" s="61" t="s">
        <v>17</v>
      </c>
      <c r="W2" s="58" t="s">
        <v>16</v>
      </c>
      <c r="X2" s="59" t="s">
        <v>17</v>
      </c>
      <c r="Y2" s="58" t="s">
        <v>16</v>
      </c>
      <c r="Z2" s="165"/>
      <c r="AA2" s="160"/>
      <c r="AB2" s="13" t="s">
        <v>19</v>
      </c>
      <c r="AC2" s="13"/>
      <c r="AD2" s="6"/>
      <c r="AE2" s="7"/>
      <c r="AF2" s="7"/>
      <c r="AG2" s="14"/>
      <c r="AH2" s="14"/>
    </row>
    <row r="3" spans="1:34" x14ac:dyDescent="0.25">
      <c r="A3" s="62"/>
      <c r="B3" s="1"/>
      <c r="C3" s="62"/>
      <c r="D3" s="59"/>
      <c r="E3" s="59"/>
      <c r="F3" s="61"/>
      <c r="G3" s="60"/>
      <c r="H3" s="58"/>
      <c r="I3" s="60"/>
      <c r="J3" s="61"/>
      <c r="K3" s="61"/>
      <c r="L3" s="61"/>
      <c r="M3" s="61"/>
      <c r="N3" s="61"/>
      <c r="O3" s="61"/>
      <c r="P3" s="61"/>
      <c r="Q3" s="61"/>
      <c r="R3" s="59"/>
      <c r="S3" s="61"/>
      <c r="T3" s="60"/>
      <c r="U3" s="58"/>
      <c r="V3" s="61"/>
      <c r="W3" s="61"/>
      <c r="X3" s="59"/>
      <c r="Y3" s="61"/>
      <c r="Z3" s="60"/>
      <c r="AA3" s="63"/>
      <c r="AB3" s="16"/>
      <c r="AC3" s="16"/>
      <c r="AD3" s="16"/>
      <c r="AE3" s="1"/>
      <c r="AF3" s="1"/>
      <c r="AG3" s="14"/>
      <c r="AH3" s="14"/>
    </row>
    <row r="4" spans="1:34" x14ac:dyDescent="0.25">
      <c r="A4" s="62">
        <v>1</v>
      </c>
      <c r="B4" s="64" t="s">
        <v>20</v>
      </c>
      <c r="C4" s="65">
        <v>1998</v>
      </c>
      <c r="D4" s="66"/>
      <c r="E4" s="66"/>
      <c r="F4" s="67">
        <f t="shared" ref="F4:F20" si="0">INT(IF(AND(E4="E",D4&lt;=14.2),(IF((AND(D4&gt;10.99)*(D4&lt;14.21)),(14.3-D4)/0.1*10,(IF((AND(D4&gt;6)*(D4&lt;11.01)),(12.65-D4)/0.05*10,0))))+50,(IF((AND(D4&gt;10.99)*(D4&lt;14.21)),(14.3-D4)/0.1*10,(IF((AND(D4&gt;6)*(D4&lt;11.01)),(12.65-D4)/0.05*10,0))))))</f>
        <v>0</v>
      </c>
      <c r="G4" s="66"/>
      <c r="H4" s="67">
        <f>INT(IF(G4&lt;1,0,(G4-0.945)/0.055)*10)</f>
        <v>0</v>
      </c>
      <c r="I4" s="66">
        <v>6.9</v>
      </c>
      <c r="J4" s="67">
        <f>INT(IF(I4&lt;3,0,(I4-2.85)/0.15)*10)</f>
        <v>270</v>
      </c>
      <c r="K4" s="68">
        <v>41</v>
      </c>
      <c r="L4" s="67">
        <f>INT(IF(K4&lt;5,0,(K4-4)/1)*10)</f>
        <v>370</v>
      </c>
      <c r="M4" s="68">
        <v>53</v>
      </c>
      <c r="N4" s="68"/>
      <c r="O4" s="67">
        <f>INT(IF((IF(N4&lt;25,((M4-29)/3),(N4-23.5)/1.5)*10)&gt;0, IF(((M4-27)/3)&gt;((N4-23.5)/1.5),((M4-27)/3),(N4-23.5)/1.5)*10,0))</f>
        <v>86</v>
      </c>
      <c r="P4" s="66">
        <v>5.83</v>
      </c>
      <c r="Q4" s="67">
        <f>INT(IF(P4&lt;2.2,0,(P4-2.135)/0.065)*10)</f>
        <v>568</v>
      </c>
      <c r="R4" s="68">
        <v>50</v>
      </c>
      <c r="S4" s="67">
        <f>INT(IF(R4&lt;5,0,(R4-4.3)/0.7)*10)</f>
        <v>652</v>
      </c>
      <c r="T4" s="62">
        <v>72</v>
      </c>
      <c r="U4" s="67">
        <f>INT(IF(T4&lt;10,0,(T4-9)/1)*10)</f>
        <v>630</v>
      </c>
      <c r="V4" s="66"/>
      <c r="W4" s="67">
        <f t="shared" ref="W4:W20" si="1">INT(IF(V4&lt;5,0,(V4-4.25)/0.75)*10)</f>
        <v>0</v>
      </c>
      <c r="X4" s="68">
        <v>250</v>
      </c>
      <c r="Y4" s="67">
        <f t="shared" ref="Y4:Y20" si="2">INT(IF(AB4&gt;AC4,AB4,AC4))</f>
        <v>551</v>
      </c>
      <c r="Z4" s="69"/>
      <c r="AA4" s="12"/>
      <c r="AB4" s="6">
        <f t="shared" ref="AB4:AB23" si="3">IF(X4&lt;&gt;"",IF((OR(AD4="",X4&gt;119)),((X4-117.6)/2.4),0)*10,0)</f>
        <v>551.66666666666674</v>
      </c>
      <c r="AC4" s="17">
        <f>IF(AD4&lt;=440,(442.5-AD4)/2.5,0)*10</f>
        <v>0</v>
      </c>
      <c r="AD4" s="18" t="str">
        <f t="shared" ref="AD4:AD23" si="4">IF(AND(AE4=0,AF4=0),"",AE4*60+AF4)</f>
        <v/>
      </c>
      <c r="AE4" s="19"/>
      <c r="AF4" s="19"/>
      <c r="AG4" s="20"/>
      <c r="AH4" s="14"/>
    </row>
    <row r="5" spans="1:34" x14ac:dyDescent="0.25">
      <c r="A5" s="62">
        <v>2</v>
      </c>
      <c r="B5" s="64" t="s">
        <v>21</v>
      </c>
      <c r="C5" s="65">
        <v>1997</v>
      </c>
      <c r="D5" s="66"/>
      <c r="E5" s="66"/>
      <c r="F5" s="67">
        <f t="shared" si="0"/>
        <v>0</v>
      </c>
      <c r="G5" s="66"/>
      <c r="H5" s="67">
        <f>INT(IF(G5&lt;1,0,(G5-0.945)/0.055)*10)</f>
        <v>0</v>
      </c>
      <c r="I5" s="66"/>
      <c r="J5" s="67">
        <f t="shared" ref="J5:J20" si="5">INT(IF(I5&lt;3,0,(I5-2.85)/0.15)*10)</f>
        <v>0</v>
      </c>
      <c r="K5" s="68">
        <v>55</v>
      </c>
      <c r="L5" s="67">
        <f t="shared" ref="L5:L20" si="6">INT(IF(K5&lt;5,0,(K5-4)/1)*10)</f>
        <v>510</v>
      </c>
      <c r="M5" s="68"/>
      <c r="N5" s="68"/>
      <c r="O5" s="67">
        <f t="shared" ref="O5:O20" si="7">INT(IF((IF(N5&lt;25,((M5-29)/3),(N5-23.5)/1.5)*10)&gt;0, IF(((M5-27)/3)&gt;((N5-23.5)/1.5),((M5-27)/3),(N5-23.5)/1.5)*10,0))</f>
        <v>0</v>
      </c>
      <c r="P5" s="66">
        <v>5.25</v>
      </c>
      <c r="Q5" s="67">
        <f t="shared" ref="Q5:Q20" si="8">INT(IF(P5&lt;2.2,0,(P5-2.135)/0.065)*10)</f>
        <v>479</v>
      </c>
      <c r="R5" s="68">
        <v>57</v>
      </c>
      <c r="S5" s="67">
        <f t="shared" ref="S5:S20" si="9">INT(IF(R5&lt;5,0,(R5-4.3)/0.7)*10)</f>
        <v>752</v>
      </c>
      <c r="T5" s="62">
        <v>60</v>
      </c>
      <c r="U5" s="67">
        <f t="shared" ref="U5:U20" si="10">INT(IF(T5&lt;10,0,(T5-9)/1)*10)</f>
        <v>510</v>
      </c>
      <c r="V5" s="66"/>
      <c r="W5" s="67">
        <f t="shared" si="1"/>
        <v>0</v>
      </c>
      <c r="X5" s="68">
        <v>190</v>
      </c>
      <c r="Y5" s="67">
        <f t="shared" si="2"/>
        <v>301</v>
      </c>
      <c r="Z5" s="69"/>
      <c r="AA5" s="64"/>
      <c r="AB5" s="6">
        <f t="shared" si="3"/>
        <v>301.66666666666674</v>
      </c>
      <c r="AC5" s="17">
        <f t="shared" ref="AC5:AC23" si="11">IF(AD5&lt;=440,(442.5-AD5)/2.5,0)*10</f>
        <v>0</v>
      </c>
      <c r="AD5" s="18" t="str">
        <f t="shared" si="4"/>
        <v/>
      </c>
      <c r="AE5" s="19"/>
      <c r="AF5" s="19"/>
      <c r="AG5" s="20"/>
      <c r="AH5" s="14"/>
    </row>
    <row r="6" spans="1:34" x14ac:dyDescent="0.25">
      <c r="A6" s="70">
        <v>3</v>
      </c>
      <c r="B6" s="64" t="s">
        <v>23</v>
      </c>
      <c r="C6" s="65">
        <v>1998</v>
      </c>
      <c r="D6" s="66"/>
      <c r="E6" s="66"/>
      <c r="F6" s="67">
        <f t="shared" si="0"/>
        <v>0</v>
      </c>
      <c r="G6" s="66"/>
      <c r="H6" s="67">
        <f t="shared" ref="H6:H20" si="12">INT(IF(G6&lt;1,0,(G6-0.945)/0.055)*10)</f>
        <v>0</v>
      </c>
      <c r="I6" s="66">
        <v>8.6</v>
      </c>
      <c r="J6" s="67">
        <f t="shared" si="5"/>
        <v>383</v>
      </c>
      <c r="K6" s="68">
        <v>45</v>
      </c>
      <c r="L6" s="67">
        <f t="shared" si="6"/>
        <v>410</v>
      </c>
      <c r="M6" s="68">
        <v>65</v>
      </c>
      <c r="N6" s="68"/>
      <c r="O6" s="67">
        <f t="shared" si="7"/>
        <v>126</v>
      </c>
      <c r="P6" s="66">
        <v>5.85</v>
      </c>
      <c r="Q6" s="67">
        <f t="shared" si="8"/>
        <v>571</v>
      </c>
      <c r="R6" s="68">
        <v>47</v>
      </c>
      <c r="S6" s="67">
        <f t="shared" si="9"/>
        <v>610</v>
      </c>
      <c r="T6" s="62">
        <v>58</v>
      </c>
      <c r="U6" s="67">
        <f t="shared" si="10"/>
        <v>490</v>
      </c>
      <c r="V6" s="66"/>
      <c r="W6" s="67">
        <f t="shared" si="1"/>
        <v>0</v>
      </c>
      <c r="X6" s="68">
        <v>280</v>
      </c>
      <c r="Y6" s="67">
        <f t="shared" si="2"/>
        <v>676</v>
      </c>
      <c r="Z6" s="69"/>
      <c r="AA6" s="64"/>
      <c r="AB6" s="6">
        <f t="shared" si="3"/>
        <v>676.66666666666674</v>
      </c>
      <c r="AC6" s="17">
        <f t="shared" si="11"/>
        <v>0</v>
      </c>
      <c r="AD6" s="18" t="str">
        <f t="shared" si="4"/>
        <v/>
      </c>
      <c r="AE6" s="19"/>
      <c r="AF6" s="19"/>
      <c r="AG6" s="20"/>
      <c r="AH6" s="14"/>
    </row>
    <row r="7" spans="1:34" x14ac:dyDescent="0.25">
      <c r="A7" s="62">
        <v>4</v>
      </c>
      <c r="B7" s="64" t="s">
        <v>25</v>
      </c>
      <c r="C7" s="65">
        <v>1997</v>
      </c>
      <c r="D7" s="66"/>
      <c r="E7" s="66"/>
      <c r="F7" s="67">
        <f t="shared" si="0"/>
        <v>0</v>
      </c>
      <c r="G7" s="66"/>
      <c r="H7" s="67">
        <f t="shared" si="12"/>
        <v>0</v>
      </c>
      <c r="I7" s="66"/>
      <c r="J7" s="67">
        <f t="shared" si="5"/>
        <v>0</v>
      </c>
      <c r="K7" s="68">
        <v>35</v>
      </c>
      <c r="L7" s="67">
        <f t="shared" si="6"/>
        <v>310</v>
      </c>
      <c r="M7" s="68"/>
      <c r="N7" s="68"/>
      <c r="O7" s="67">
        <f t="shared" si="7"/>
        <v>0</v>
      </c>
      <c r="P7" s="66">
        <v>5.2</v>
      </c>
      <c r="Q7" s="67">
        <f t="shared" si="8"/>
        <v>471</v>
      </c>
      <c r="R7" s="68">
        <v>46</v>
      </c>
      <c r="S7" s="67">
        <f t="shared" si="9"/>
        <v>595</v>
      </c>
      <c r="T7" s="62">
        <v>66</v>
      </c>
      <c r="U7" s="67">
        <f t="shared" si="10"/>
        <v>570</v>
      </c>
      <c r="V7" s="66"/>
      <c r="W7" s="67">
        <f t="shared" si="1"/>
        <v>0</v>
      </c>
      <c r="X7" s="68">
        <v>260</v>
      </c>
      <c r="Y7" s="67">
        <f t="shared" si="2"/>
        <v>593</v>
      </c>
      <c r="Z7" s="69"/>
      <c r="AA7" s="64"/>
      <c r="AB7" s="6">
        <f t="shared" si="3"/>
        <v>593.33333333333337</v>
      </c>
      <c r="AC7" s="17">
        <f t="shared" si="11"/>
        <v>0</v>
      </c>
      <c r="AD7" s="18" t="str">
        <f t="shared" si="4"/>
        <v/>
      </c>
      <c r="AE7" s="19"/>
      <c r="AF7" s="19"/>
      <c r="AG7" s="20"/>
      <c r="AH7" s="14"/>
    </row>
    <row r="8" spans="1:34" x14ac:dyDescent="0.25">
      <c r="A8" s="62">
        <v>5</v>
      </c>
      <c r="B8" s="64" t="s">
        <v>27</v>
      </c>
      <c r="C8" s="65">
        <v>1997</v>
      </c>
      <c r="D8" s="66"/>
      <c r="E8" s="66"/>
      <c r="F8" s="67">
        <f t="shared" si="0"/>
        <v>0</v>
      </c>
      <c r="G8" s="66"/>
      <c r="H8" s="67">
        <f t="shared" si="12"/>
        <v>0</v>
      </c>
      <c r="I8" s="66">
        <v>5.6</v>
      </c>
      <c r="J8" s="67">
        <f t="shared" si="5"/>
        <v>183</v>
      </c>
      <c r="K8" s="68">
        <v>11</v>
      </c>
      <c r="L8" s="67">
        <f t="shared" si="6"/>
        <v>70</v>
      </c>
      <c r="M8" s="68">
        <v>0</v>
      </c>
      <c r="N8" s="68"/>
      <c r="O8" s="67">
        <f t="shared" si="7"/>
        <v>0</v>
      </c>
      <c r="P8" s="66">
        <v>4.9000000000000004</v>
      </c>
      <c r="Q8" s="67">
        <f t="shared" si="8"/>
        <v>425</v>
      </c>
      <c r="R8" s="68">
        <v>0</v>
      </c>
      <c r="S8" s="67">
        <f t="shared" si="9"/>
        <v>0</v>
      </c>
      <c r="T8" s="62">
        <v>23</v>
      </c>
      <c r="U8" s="67">
        <f t="shared" si="10"/>
        <v>140</v>
      </c>
      <c r="V8" s="66"/>
      <c r="W8" s="67">
        <f t="shared" si="1"/>
        <v>0</v>
      </c>
      <c r="X8" s="68">
        <v>140</v>
      </c>
      <c r="Y8" s="67">
        <f t="shared" si="2"/>
        <v>93</v>
      </c>
      <c r="Z8" s="69"/>
      <c r="AA8" s="64"/>
      <c r="AB8" s="6">
        <f t="shared" si="3"/>
        <v>93.333333333333357</v>
      </c>
      <c r="AC8" s="17">
        <f t="shared" si="11"/>
        <v>0</v>
      </c>
      <c r="AD8" s="18" t="str">
        <f t="shared" si="4"/>
        <v/>
      </c>
      <c r="AE8" s="19"/>
      <c r="AF8" s="19"/>
      <c r="AG8" s="20"/>
      <c r="AH8" s="14"/>
    </row>
    <row r="9" spans="1:34" x14ac:dyDescent="0.25">
      <c r="A9" s="70">
        <v>6</v>
      </c>
      <c r="B9" s="64" t="s">
        <v>29</v>
      </c>
      <c r="C9" s="65">
        <v>1997</v>
      </c>
      <c r="D9" s="66"/>
      <c r="E9" s="66"/>
      <c r="F9" s="67">
        <f t="shared" si="0"/>
        <v>0</v>
      </c>
      <c r="G9" s="66"/>
      <c r="H9" s="67">
        <f t="shared" si="12"/>
        <v>0</v>
      </c>
      <c r="I9" s="66">
        <v>13.5</v>
      </c>
      <c r="J9" s="67">
        <f t="shared" si="5"/>
        <v>710</v>
      </c>
      <c r="K9" s="68">
        <v>28</v>
      </c>
      <c r="L9" s="67">
        <f t="shared" si="6"/>
        <v>240</v>
      </c>
      <c r="M9" s="68"/>
      <c r="N9" s="68"/>
      <c r="O9" s="67">
        <f t="shared" si="7"/>
        <v>0</v>
      </c>
      <c r="P9" s="66"/>
      <c r="Q9" s="67">
        <f t="shared" si="8"/>
        <v>0</v>
      </c>
      <c r="R9" s="68">
        <v>53</v>
      </c>
      <c r="S9" s="67">
        <f t="shared" si="9"/>
        <v>695</v>
      </c>
      <c r="T9" s="62">
        <v>45</v>
      </c>
      <c r="U9" s="67">
        <f t="shared" si="10"/>
        <v>360</v>
      </c>
      <c r="V9" s="66"/>
      <c r="W9" s="67">
        <f t="shared" si="1"/>
        <v>0</v>
      </c>
      <c r="X9" s="68">
        <v>220</v>
      </c>
      <c r="Y9" s="67">
        <f t="shared" si="2"/>
        <v>426</v>
      </c>
      <c r="Z9" s="69"/>
      <c r="AA9" s="64"/>
      <c r="AB9" s="6">
        <f t="shared" si="3"/>
        <v>426.66666666666674</v>
      </c>
      <c r="AC9" s="17">
        <f t="shared" si="11"/>
        <v>0</v>
      </c>
      <c r="AD9" s="18" t="str">
        <f t="shared" si="4"/>
        <v/>
      </c>
      <c r="AE9" s="19"/>
      <c r="AF9" s="19"/>
      <c r="AG9" s="20"/>
      <c r="AH9" s="14"/>
    </row>
    <row r="10" spans="1:34" x14ac:dyDescent="0.25">
      <c r="A10" s="62">
        <v>7</v>
      </c>
      <c r="B10" s="64" t="s">
        <v>31</v>
      </c>
      <c r="C10" s="65">
        <v>1998</v>
      </c>
      <c r="D10" s="66"/>
      <c r="E10" s="66"/>
      <c r="F10" s="67">
        <f t="shared" si="0"/>
        <v>0</v>
      </c>
      <c r="G10" s="66"/>
      <c r="H10" s="67">
        <f t="shared" si="12"/>
        <v>0</v>
      </c>
      <c r="I10" s="66">
        <v>8.1999999999999993</v>
      </c>
      <c r="J10" s="67">
        <f t="shared" si="5"/>
        <v>356</v>
      </c>
      <c r="K10" s="68">
        <v>57</v>
      </c>
      <c r="L10" s="67">
        <f t="shared" si="6"/>
        <v>530</v>
      </c>
      <c r="M10" s="68">
        <v>45</v>
      </c>
      <c r="N10" s="68"/>
      <c r="O10" s="67">
        <f t="shared" si="7"/>
        <v>60</v>
      </c>
      <c r="P10" s="66">
        <v>5.95</v>
      </c>
      <c r="Q10" s="67">
        <f t="shared" si="8"/>
        <v>586</v>
      </c>
      <c r="R10" s="68">
        <v>55</v>
      </c>
      <c r="S10" s="67">
        <f t="shared" si="9"/>
        <v>724</v>
      </c>
      <c r="T10" s="62">
        <v>62</v>
      </c>
      <c r="U10" s="67">
        <f t="shared" si="10"/>
        <v>530</v>
      </c>
      <c r="V10" s="66"/>
      <c r="W10" s="67">
        <f t="shared" si="1"/>
        <v>0</v>
      </c>
      <c r="X10" s="68">
        <v>280</v>
      </c>
      <c r="Y10" s="67">
        <f t="shared" si="2"/>
        <v>676</v>
      </c>
      <c r="Z10" s="69"/>
      <c r="AA10" s="64"/>
      <c r="AB10" s="6">
        <f t="shared" si="3"/>
        <v>676.66666666666674</v>
      </c>
      <c r="AC10" s="17">
        <f t="shared" si="11"/>
        <v>0</v>
      </c>
      <c r="AD10" s="18" t="str">
        <f t="shared" si="4"/>
        <v/>
      </c>
      <c r="AE10" s="19"/>
      <c r="AF10" s="19"/>
      <c r="AG10" s="20"/>
      <c r="AH10" s="14"/>
    </row>
    <row r="11" spans="1:34" x14ac:dyDescent="0.25">
      <c r="A11" s="62">
        <v>8</v>
      </c>
      <c r="B11" s="64" t="s">
        <v>32</v>
      </c>
      <c r="C11" s="65">
        <v>1998</v>
      </c>
      <c r="D11" s="66"/>
      <c r="E11" s="66"/>
      <c r="F11" s="67">
        <f t="shared" si="0"/>
        <v>0</v>
      </c>
      <c r="G11" s="66"/>
      <c r="H11" s="67">
        <f t="shared" si="12"/>
        <v>0</v>
      </c>
      <c r="I11" s="66">
        <v>6.5</v>
      </c>
      <c r="J11" s="67">
        <f t="shared" si="5"/>
        <v>243</v>
      </c>
      <c r="K11" s="68">
        <v>21</v>
      </c>
      <c r="L11" s="67">
        <f t="shared" si="6"/>
        <v>170</v>
      </c>
      <c r="M11" s="68">
        <v>48</v>
      </c>
      <c r="N11" s="68"/>
      <c r="O11" s="67">
        <f t="shared" si="7"/>
        <v>70</v>
      </c>
      <c r="P11" s="66">
        <v>4.9000000000000004</v>
      </c>
      <c r="Q11" s="67">
        <f t="shared" si="8"/>
        <v>425</v>
      </c>
      <c r="R11" s="68">
        <v>25</v>
      </c>
      <c r="S11" s="67">
        <f t="shared" si="9"/>
        <v>295</v>
      </c>
      <c r="T11" s="62">
        <v>56</v>
      </c>
      <c r="U11" s="67">
        <f t="shared" si="10"/>
        <v>470</v>
      </c>
      <c r="V11" s="66"/>
      <c r="W11" s="67">
        <f t="shared" si="1"/>
        <v>0</v>
      </c>
      <c r="X11" s="68">
        <v>220</v>
      </c>
      <c r="Y11" s="67">
        <f t="shared" si="2"/>
        <v>426</v>
      </c>
      <c r="Z11" s="69"/>
      <c r="AA11" s="64"/>
      <c r="AB11" s="6">
        <f t="shared" si="3"/>
        <v>426.66666666666674</v>
      </c>
      <c r="AC11" s="17">
        <f t="shared" si="11"/>
        <v>0</v>
      </c>
      <c r="AD11" s="18" t="str">
        <f t="shared" si="4"/>
        <v/>
      </c>
      <c r="AE11" s="19"/>
      <c r="AF11" s="19"/>
      <c r="AG11" s="20"/>
      <c r="AH11" s="14"/>
    </row>
    <row r="12" spans="1:34" x14ac:dyDescent="0.25">
      <c r="A12" s="70">
        <v>9</v>
      </c>
      <c r="B12" s="64" t="s">
        <v>33</v>
      </c>
      <c r="C12" s="65">
        <v>1996</v>
      </c>
      <c r="D12" s="66"/>
      <c r="E12" s="66"/>
      <c r="F12" s="67">
        <f t="shared" si="0"/>
        <v>0</v>
      </c>
      <c r="G12" s="66"/>
      <c r="H12" s="67">
        <f t="shared" si="12"/>
        <v>0</v>
      </c>
      <c r="I12" s="66">
        <v>9.1999999999999993</v>
      </c>
      <c r="J12" s="67">
        <f t="shared" si="5"/>
        <v>423</v>
      </c>
      <c r="K12" s="68">
        <v>75</v>
      </c>
      <c r="L12" s="67">
        <f t="shared" si="6"/>
        <v>710</v>
      </c>
      <c r="M12" s="68">
        <v>106</v>
      </c>
      <c r="N12" s="68"/>
      <c r="O12" s="67">
        <f t="shared" si="7"/>
        <v>263</v>
      </c>
      <c r="P12" s="66">
        <v>6.9</v>
      </c>
      <c r="Q12" s="67">
        <f t="shared" si="8"/>
        <v>733</v>
      </c>
      <c r="R12" s="68">
        <v>49</v>
      </c>
      <c r="S12" s="67">
        <f t="shared" si="9"/>
        <v>638</v>
      </c>
      <c r="T12" s="62">
        <v>86</v>
      </c>
      <c r="U12" s="67">
        <f t="shared" si="10"/>
        <v>770</v>
      </c>
      <c r="V12" s="66"/>
      <c r="W12" s="67">
        <f t="shared" si="1"/>
        <v>0</v>
      </c>
      <c r="X12" s="68">
        <v>300</v>
      </c>
      <c r="Y12" s="67">
        <f t="shared" si="2"/>
        <v>760</v>
      </c>
      <c r="Z12" s="69"/>
      <c r="AA12" s="64"/>
      <c r="AB12" s="6">
        <f t="shared" si="3"/>
        <v>760</v>
      </c>
      <c r="AC12" s="17">
        <f t="shared" si="11"/>
        <v>0</v>
      </c>
      <c r="AD12" s="18" t="str">
        <f t="shared" si="4"/>
        <v/>
      </c>
      <c r="AE12" s="19"/>
      <c r="AF12" s="19"/>
      <c r="AG12" s="20"/>
      <c r="AH12" s="14"/>
    </row>
    <row r="13" spans="1:34" x14ac:dyDescent="0.25">
      <c r="A13" s="62">
        <v>10</v>
      </c>
      <c r="B13" s="64" t="s">
        <v>34</v>
      </c>
      <c r="C13" s="65">
        <v>1997</v>
      </c>
      <c r="D13" s="66"/>
      <c r="E13" s="66"/>
      <c r="F13" s="67">
        <f t="shared" si="0"/>
        <v>0</v>
      </c>
      <c r="G13" s="66"/>
      <c r="H13" s="67">
        <f t="shared" si="12"/>
        <v>0</v>
      </c>
      <c r="I13" s="66">
        <v>11.8</v>
      </c>
      <c r="J13" s="67">
        <f t="shared" si="5"/>
        <v>596</v>
      </c>
      <c r="K13" s="68">
        <v>65</v>
      </c>
      <c r="L13" s="67">
        <f t="shared" si="6"/>
        <v>610</v>
      </c>
      <c r="M13" s="68">
        <v>101</v>
      </c>
      <c r="N13" s="68"/>
      <c r="O13" s="67">
        <f t="shared" si="7"/>
        <v>246</v>
      </c>
      <c r="P13" s="66">
        <v>6.25</v>
      </c>
      <c r="Q13" s="67">
        <f t="shared" si="8"/>
        <v>633</v>
      </c>
      <c r="R13" s="68">
        <v>50</v>
      </c>
      <c r="S13" s="67">
        <f t="shared" si="9"/>
        <v>652</v>
      </c>
      <c r="T13" s="62">
        <v>55</v>
      </c>
      <c r="U13" s="67">
        <f t="shared" si="10"/>
        <v>460</v>
      </c>
      <c r="V13" s="66"/>
      <c r="W13" s="67">
        <f t="shared" si="1"/>
        <v>0</v>
      </c>
      <c r="X13" s="68">
        <v>300</v>
      </c>
      <c r="Y13" s="67">
        <f t="shared" si="2"/>
        <v>760</v>
      </c>
      <c r="Z13" s="69"/>
      <c r="AA13" s="64"/>
      <c r="AB13" s="6">
        <f t="shared" si="3"/>
        <v>760</v>
      </c>
      <c r="AC13" s="17">
        <f t="shared" si="11"/>
        <v>0</v>
      </c>
      <c r="AD13" s="18" t="str">
        <f t="shared" si="4"/>
        <v/>
      </c>
      <c r="AE13" s="19"/>
      <c r="AF13" s="19"/>
      <c r="AG13" s="20"/>
      <c r="AH13" s="14"/>
    </row>
    <row r="14" spans="1:34" x14ac:dyDescent="0.25">
      <c r="A14" s="62">
        <v>11</v>
      </c>
      <c r="B14" s="64" t="s">
        <v>35</v>
      </c>
      <c r="C14" s="65">
        <v>1996</v>
      </c>
      <c r="D14" s="66"/>
      <c r="E14" s="66"/>
      <c r="F14" s="67">
        <f t="shared" si="0"/>
        <v>0</v>
      </c>
      <c r="G14" s="66"/>
      <c r="H14" s="67">
        <f t="shared" si="12"/>
        <v>0</v>
      </c>
      <c r="I14" s="66">
        <v>7.3</v>
      </c>
      <c r="J14" s="67">
        <f t="shared" si="5"/>
        <v>296</v>
      </c>
      <c r="K14" s="68">
        <v>40</v>
      </c>
      <c r="L14" s="67">
        <f t="shared" si="6"/>
        <v>360</v>
      </c>
      <c r="M14" s="68">
        <v>100</v>
      </c>
      <c r="N14" s="68"/>
      <c r="O14" s="67">
        <f t="shared" si="7"/>
        <v>243</v>
      </c>
      <c r="P14" s="66">
        <v>5.95</v>
      </c>
      <c r="Q14" s="67">
        <f t="shared" si="8"/>
        <v>586</v>
      </c>
      <c r="R14" s="68">
        <v>62</v>
      </c>
      <c r="S14" s="67">
        <f t="shared" si="9"/>
        <v>824</v>
      </c>
      <c r="T14" s="62">
        <v>86</v>
      </c>
      <c r="U14" s="67">
        <f t="shared" si="10"/>
        <v>770</v>
      </c>
      <c r="V14" s="66"/>
      <c r="W14" s="67">
        <f t="shared" si="1"/>
        <v>0</v>
      </c>
      <c r="X14" s="68">
        <v>300</v>
      </c>
      <c r="Y14" s="67">
        <f t="shared" si="2"/>
        <v>760</v>
      </c>
      <c r="Z14" s="69"/>
      <c r="AA14" s="64"/>
      <c r="AB14" s="6">
        <f t="shared" si="3"/>
        <v>760</v>
      </c>
      <c r="AC14" s="17">
        <f t="shared" si="11"/>
        <v>0</v>
      </c>
      <c r="AD14" s="18" t="str">
        <f t="shared" si="4"/>
        <v/>
      </c>
      <c r="AE14" s="19"/>
      <c r="AF14" s="19"/>
      <c r="AG14" s="20"/>
      <c r="AH14" s="14"/>
    </row>
    <row r="15" spans="1:34" x14ac:dyDescent="0.25">
      <c r="A15" s="70">
        <v>12</v>
      </c>
      <c r="B15" s="64" t="s">
        <v>36</v>
      </c>
      <c r="C15" s="65">
        <v>1997</v>
      </c>
      <c r="D15" s="66"/>
      <c r="E15" s="66"/>
      <c r="F15" s="67">
        <f t="shared" si="0"/>
        <v>0</v>
      </c>
      <c r="G15" s="66"/>
      <c r="H15" s="67">
        <f t="shared" si="12"/>
        <v>0</v>
      </c>
      <c r="I15" s="66">
        <v>7.1</v>
      </c>
      <c r="J15" s="67">
        <f t="shared" si="5"/>
        <v>283</v>
      </c>
      <c r="K15" s="68">
        <v>58</v>
      </c>
      <c r="L15" s="67">
        <f t="shared" si="6"/>
        <v>540</v>
      </c>
      <c r="M15" s="68">
        <v>91</v>
      </c>
      <c r="N15" s="68"/>
      <c r="O15" s="67">
        <f t="shared" si="7"/>
        <v>213</v>
      </c>
      <c r="P15" s="66">
        <v>5.8</v>
      </c>
      <c r="Q15" s="67">
        <f t="shared" si="8"/>
        <v>563</v>
      </c>
      <c r="R15" s="68">
        <v>54</v>
      </c>
      <c r="S15" s="67">
        <f t="shared" si="9"/>
        <v>710</v>
      </c>
      <c r="T15" s="62">
        <v>66</v>
      </c>
      <c r="U15" s="67">
        <f t="shared" si="10"/>
        <v>570</v>
      </c>
      <c r="V15" s="66"/>
      <c r="W15" s="67">
        <f t="shared" si="1"/>
        <v>0</v>
      </c>
      <c r="X15" s="68">
        <v>170</v>
      </c>
      <c r="Y15" s="67">
        <f t="shared" si="2"/>
        <v>218</v>
      </c>
      <c r="Z15" s="69"/>
      <c r="AA15" s="64"/>
      <c r="AB15" s="6">
        <f t="shared" si="3"/>
        <v>218.33333333333337</v>
      </c>
      <c r="AC15" s="17">
        <f t="shared" si="11"/>
        <v>0</v>
      </c>
      <c r="AD15" s="18" t="str">
        <f t="shared" si="4"/>
        <v/>
      </c>
      <c r="AE15" s="19"/>
      <c r="AF15" s="19"/>
      <c r="AG15" s="20"/>
      <c r="AH15" s="14"/>
    </row>
    <row r="16" spans="1:34" x14ac:dyDescent="0.25">
      <c r="A16" s="62">
        <v>13</v>
      </c>
      <c r="B16" s="64" t="s">
        <v>37</v>
      </c>
      <c r="C16" s="65">
        <v>1996</v>
      </c>
      <c r="D16" s="66"/>
      <c r="E16" s="66"/>
      <c r="F16" s="67">
        <f t="shared" si="0"/>
        <v>0</v>
      </c>
      <c r="G16" s="66"/>
      <c r="H16" s="67">
        <f t="shared" si="12"/>
        <v>0</v>
      </c>
      <c r="I16" s="66">
        <v>6.7</v>
      </c>
      <c r="J16" s="67">
        <f t="shared" si="5"/>
        <v>256</v>
      </c>
      <c r="K16" s="68">
        <v>48</v>
      </c>
      <c r="L16" s="67">
        <f t="shared" si="6"/>
        <v>440</v>
      </c>
      <c r="M16" s="68">
        <v>70</v>
      </c>
      <c r="N16" s="68"/>
      <c r="O16" s="67">
        <f t="shared" si="7"/>
        <v>143</v>
      </c>
      <c r="P16" s="66">
        <v>5.2</v>
      </c>
      <c r="Q16" s="67">
        <f t="shared" si="8"/>
        <v>471</v>
      </c>
      <c r="R16" s="68">
        <v>60</v>
      </c>
      <c r="S16" s="67">
        <f t="shared" si="9"/>
        <v>795</v>
      </c>
      <c r="T16" s="62">
        <v>64</v>
      </c>
      <c r="U16" s="67">
        <f t="shared" si="10"/>
        <v>550</v>
      </c>
      <c r="V16" s="66"/>
      <c r="W16" s="67">
        <f t="shared" si="1"/>
        <v>0</v>
      </c>
      <c r="X16" s="68">
        <v>240</v>
      </c>
      <c r="Y16" s="67">
        <f t="shared" si="2"/>
        <v>510</v>
      </c>
      <c r="Z16" s="69"/>
      <c r="AA16" s="64"/>
      <c r="AB16" s="6">
        <f t="shared" si="3"/>
        <v>510.00000000000006</v>
      </c>
      <c r="AC16" s="17">
        <f t="shared" si="11"/>
        <v>0</v>
      </c>
      <c r="AD16" s="18" t="str">
        <f t="shared" si="4"/>
        <v/>
      </c>
      <c r="AE16" s="19"/>
      <c r="AF16" s="19"/>
      <c r="AG16" s="20"/>
      <c r="AH16" s="14"/>
    </row>
    <row r="17" spans="1:34" x14ac:dyDescent="0.25">
      <c r="A17" s="62">
        <v>14</v>
      </c>
      <c r="B17" s="64" t="s">
        <v>38</v>
      </c>
      <c r="C17" s="65">
        <v>1997</v>
      </c>
      <c r="D17" s="66"/>
      <c r="E17" s="66"/>
      <c r="F17" s="67">
        <f t="shared" si="0"/>
        <v>0</v>
      </c>
      <c r="G17" s="66"/>
      <c r="H17" s="67">
        <f t="shared" si="12"/>
        <v>0</v>
      </c>
      <c r="I17" s="66">
        <v>9.8000000000000007</v>
      </c>
      <c r="J17" s="67">
        <f t="shared" si="5"/>
        <v>463</v>
      </c>
      <c r="K17" s="68">
        <v>56</v>
      </c>
      <c r="L17" s="67">
        <f t="shared" si="6"/>
        <v>520</v>
      </c>
      <c r="M17" s="68">
        <v>150</v>
      </c>
      <c r="N17" s="68"/>
      <c r="O17" s="67">
        <f t="shared" si="7"/>
        <v>410</v>
      </c>
      <c r="P17" s="66">
        <v>5.8</v>
      </c>
      <c r="Q17" s="67">
        <f t="shared" si="8"/>
        <v>563</v>
      </c>
      <c r="R17" s="68">
        <v>29</v>
      </c>
      <c r="S17" s="67">
        <f t="shared" si="9"/>
        <v>352</v>
      </c>
      <c r="T17" s="62">
        <v>50</v>
      </c>
      <c r="U17" s="67">
        <f t="shared" si="10"/>
        <v>410</v>
      </c>
      <c r="V17" s="66"/>
      <c r="W17" s="67">
        <f t="shared" si="1"/>
        <v>0</v>
      </c>
      <c r="X17" s="68">
        <v>320</v>
      </c>
      <c r="Y17" s="67">
        <f t="shared" si="2"/>
        <v>843</v>
      </c>
      <c r="Z17" s="69"/>
      <c r="AA17" s="64"/>
      <c r="AB17" s="6">
        <f t="shared" si="3"/>
        <v>843.33333333333348</v>
      </c>
      <c r="AC17" s="17">
        <f t="shared" si="11"/>
        <v>0</v>
      </c>
      <c r="AD17" s="18" t="str">
        <f t="shared" si="4"/>
        <v/>
      </c>
      <c r="AE17" s="19"/>
      <c r="AF17" s="19"/>
      <c r="AG17" s="20"/>
      <c r="AH17" s="14"/>
    </row>
    <row r="18" spans="1:34" x14ac:dyDescent="0.25">
      <c r="A18" s="70">
        <v>15</v>
      </c>
      <c r="B18" s="64" t="s">
        <v>39</v>
      </c>
      <c r="C18" s="65">
        <v>1997</v>
      </c>
      <c r="D18" s="66"/>
      <c r="E18" s="66"/>
      <c r="F18" s="67">
        <f t="shared" si="0"/>
        <v>0</v>
      </c>
      <c r="G18" s="66"/>
      <c r="H18" s="67">
        <f t="shared" si="12"/>
        <v>0</v>
      </c>
      <c r="I18" s="66">
        <v>13.5</v>
      </c>
      <c r="J18" s="67">
        <f t="shared" si="5"/>
        <v>710</v>
      </c>
      <c r="K18" s="68">
        <v>45</v>
      </c>
      <c r="L18" s="67">
        <f t="shared" si="6"/>
        <v>410</v>
      </c>
      <c r="M18" s="68">
        <v>50</v>
      </c>
      <c r="N18" s="68"/>
      <c r="O18" s="67">
        <f t="shared" si="7"/>
        <v>76</v>
      </c>
      <c r="P18" s="66">
        <v>6.1</v>
      </c>
      <c r="Q18" s="67">
        <f t="shared" si="8"/>
        <v>610</v>
      </c>
      <c r="R18" s="68">
        <v>41</v>
      </c>
      <c r="S18" s="67">
        <f t="shared" si="9"/>
        <v>524</v>
      </c>
      <c r="T18" s="62">
        <v>75</v>
      </c>
      <c r="U18" s="67">
        <f t="shared" si="10"/>
        <v>660</v>
      </c>
      <c r="V18" s="66"/>
      <c r="W18" s="67">
        <f t="shared" si="1"/>
        <v>0</v>
      </c>
      <c r="X18" s="68">
        <v>260</v>
      </c>
      <c r="Y18" s="67">
        <f t="shared" si="2"/>
        <v>593</v>
      </c>
      <c r="Z18" s="69"/>
      <c r="AA18" s="64"/>
      <c r="AB18" s="6">
        <f t="shared" si="3"/>
        <v>593.33333333333337</v>
      </c>
      <c r="AC18" s="17">
        <f t="shared" si="11"/>
        <v>0</v>
      </c>
      <c r="AD18" s="18" t="str">
        <f t="shared" si="4"/>
        <v/>
      </c>
      <c r="AE18" s="19"/>
      <c r="AF18" s="19"/>
      <c r="AG18" s="20"/>
      <c r="AH18" s="14"/>
    </row>
    <row r="19" spans="1:34" x14ac:dyDescent="0.25">
      <c r="A19" s="62">
        <v>16</v>
      </c>
      <c r="B19" s="64" t="s">
        <v>40</v>
      </c>
      <c r="C19" s="65">
        <v>1997</v>
      </c>
      <c r="D19" s="66"/>
      <c r="E19" s="66"/>
      <c r="F19" s="67">
        <f t="shared" si="0"/>
        <v>0</v>
      </c>
      <c r="G19" s="66"/>
      <c r="H19" s="67">
        <f t="shared" si="12"/>
        <v>0</v>
      </c>
      <c r="I19" s="66">
        <v>9.8000000000000007</v>
      </c>
      <c r="J19" s="67">
        <f t="shared" si="5"/>
        <v>463</v>
      </c>
      <c r="K19" s="68">
        <v>40</v>
      </c>
      <c r="L19" s="67">
        <f t="shared" si="6"/>
        <v>360</v>
      </c>
      <c r="M19" s="68">
        <v>111</v>
      </c>
      <c r="N19" s="68"/>
      <c r="O19" s="67">
        <f t="shared" si="7"/>
        <v>280</v>
      </c>
      <c r="P19" s="66">
        <v>5.55</v>
      </c>
      <c r="Q19" s="67">
        <f t="shared" si="8"/>
        <v>525</v>
      </c>
      <c r="R19" s="68">
        <v>37</v>
      </c>
      <c r="S19" s="67">
        <f t="shared" si="9"/>
        <v>467</v>
      </c>
      <c r="T19" s="62">
        <v>48</v>
      </c>
      <c r="U19" s="67">
        <f t="shared" si="10"/>
        <v>390</v>
      </c>
      <c r="V19" s="66"/>
      <c r="W19" s="67">
        <f t="shared" si="1"/>
        <v>0</v>
      </c>
      <c r="X19" s="68">
        <v>265</v>
      </c>
      <c r="Y19" s="67">
        <f t="shared" si="2"/>
        <v>614</v>
      </c>
      <c r="Z19" s="69"/>
      <c r="AA19" s="64"/>
      <c r="AB19" s="6">
        <f t="shared" si="3"/>
        <v>614.16666666666674</v>
      </c>
      <c r="AC19" s="17">
        <f t="shared" si="11"/>
        <v>0</v>
      </c>
      <c r="AD19" s="18" t="str">
        <f t="shared" si="4"/>
        <v/>
      </c>
      <c r="AE19" s="19"/>
      <c r="AF19" s="19"/>
      <c r="AG19" s="20"/>
      <c r="AH19" s="14"/>
    </row>
    <row r="20" spans="1:34" x14ac:dyDescent="0.25">
      <c r="A20" s="62">
        <v>17</v>
      </c>
      <c r="B20" s="64" t="s">
        <v>41</v>
      </c>
      <c r="C20" s="65">
        <v>1997</v>
      </c>
      <c r="D20" s="66"/>
      <c r="E20" s="66"/>
      <c r="F20" s="67">
        <f t="shared" si="0"/>
        <v>0</v>
      </c>
      <c r="G20" s="66"/>
      <c r="H20" s="67">
        <f t="shared" si="12"/>
        <v>0</v>
      </c>
      <c r="I20" s="66"/>
      <c r="J20" s="67">
        <f t="shared" si="5"/>
        <v>0</v>
      </c>
      <c r="K20" s="68">
        <v>31</v>
      </c>
      <c r="L20" s="67">
        <f t="shared" si="6"/>
        <v>270</v>
      </c>
      <c r="M20" s="68"/>
      <c r="N20" s="68"/>
      <c r="O20" s="67">
        <f t="shared" si="7"/>
        <v>0</v>
      </c>
      <c r="P20" s="66">
        <v>5.35</v>
      </c>
      <c r="Q20" s="67">
        <f t="shared" si="8"/>
        <v>494</v>
      </c>
      <c r="R20" s="68">
        <v>0</v>
      </c>
      <c r="S20" s="67">
        <f t="shared" si="9"/>
        <v>0</v>
      </c>
      <c r="T20" s="62">
        <v>38</v>
      </c>
      <c r="U20" s="67">
        <f t="shared" si="10"/>
        <v>290</v>
      </c>
      <c r="V20" s="66"/>
      <c r="W20" s="67">
        <f t="shared" si="1"/>
        <v>0</v>
      </c>
      <c r="X20" s="68"/>
      <c r="Y20" s="67">
        <f t="shared" si="2"/>
        <v>0</v>
      </c>
      <c r="Z20" s="69"/>
      <c r="AA20" s="64"/>
      <c r="AB20" s="6">
        <f t="shared" si="3"/>
        <v>0</v>
      </c>
      <c r="AC20" s="17">
        <f t="shared" si="11"/>
        <v>0</v>
      </c>
      <c r="AD20" s="18" t="str">
        <f t="shared" si="4"/>
        <v/>
      </c>
      <c r="AE20" s="19"/>
      <c r="AF20" s="19"/>
      <c r="AG20" s="20"/>
      <c r="AH20" s="14"/>
    </row>
    <row r="21" spans="1:34" x14ac:dyDescent="0.25">
      <c r="A21" s="161" t="s">
        <v>42</v>
      </c>
      <c r="B21" s="161"/>
      <c r="C21" s="161"/>
      <c r="D21" s="68"/>
      <c r="E21" s="66"/>
      <c r="F21" s="67"/>
      <c r="G21" s="68"/>
      <c r="H21" s="67"/>
      <c r="I21" s="66"/>
      <c r="J21" s="67"/>
      <c r="K21" s="68"/>
      <c r="L21" s="67"/>
      <c r="M21" s="68"/>
      <c r="N21" s="68"/>
      <c r="O21" s="67"/>
      <c r="P21" s="66"/>
      <c r="Q21" s="67"/>
      <c r="R21" s="68"/>
      <c r="S21" s="67"/>
      <c r="T21" s="68"/>
      <c r="U21" s="67"/>
      <c r="V21" s="68"/>
      <c r="W21" s="67"/>
      <c r="X21" s="68"/>
      <c r="Y21" s="67"/>
      <c r="Z21" s="69"/>
      <c r="AA21" s="64"/>
      <c r="AB21" s="6">
        <f t="shared" si="3"/>
        <v>0</v>
      </c>
      <c r="AC21" s="17">
        <f t="shared" si="11"/>
        <v>0</v>
      </c>
      <c r="AD21" s="18" t="str">
        <f t="shared" si="4"/>
        <v/>
      </c>
      <c r="AE21" s="19"/>
      <c r="AF21" s="19"/>
      <c r="AG21" s="20"/>
      <c r="AH21" s="14"/>
    </row>
    <row r="22" spans="1:34" x14ac:dyDescent="0.25">
      <c r="A22" s="161" t="s">
        <v>43</v>
      </c>
      <c r="B22" s="161"/>
      <c r="C22" s="161"/>
      <c r="D22" s="68"/>
      <c r="E22" s="68"/>
      <c r="F22" s="68"/>
      <c r="G22" s="68"/>
      <c r="H22" s="68"/>
      <c r="I22" s="66"/>
      <c r="J22" s="68"/>
      <c r="K22" s="68"/>
      <c r="L22" s="68"/>
      <c r="M22" s="68"/>
      <c r="N22" s="68"/>
      <c r="O22" s="68"/>
      <c r="P22" s="66"/>
      <c r="Q22" s="68"/>
      <c r="R22" s="68"/>
      <c r="S22" s="68"/>
      <c r="T22" s="68"/>
      <c r="U22" s="68"/>
      <c r="V22" s="68"/>
      <c r="W22" s="68"/>
      <c r="X22" s="68"/>
      <c r="Y22" s="67"/>
      <c r="Z22" s="69"/>
      <c r="AA22" s="64"/>
      <c r="AB22" s="6">
        <f t="shared" si="3"/>
        <v>0</v>
      </c>
      <c r="AC22" s="17">
        <f t="shared" si="11"/>
        <v>0</v>
      </c>
      <c r="AD22" s="18" t="str">
        <f t="shared" si="4"/>
        <v/>
      </c>
      <c r="AE22" s="19"/>
      <c r="AF22" s="19"/>
      <c r="AG22" s="20"/>
      <c r="AH22" s="14"/>
    </row>
    <row r="23" spans="1:34" x14ac:dyDescent="0.25">
      <c r="A23" s="161" t="s">
        <v>44</v>
      </c>
      <c r="B23" s="161"/>
      <c r="C23" s="161"/>
      <c r="D23" s="68"/>
      <c r="E23" s="68"/>
      <c r="F23" s="68"/>
      <c r="G23" s="68"/>
      <c r="H23" s="68"/>
      <c r="I23" s="66"/>
      <c r="J23" s="68"/>
      <c r="K23" s="68"/>
      <c r="L23" s="68"/>
      <c r="M23" s="68"/>
      <c r="N23" s="68"/>
      <c r="O23" s="68"/>
      <c r="P23" s="66"/>
      <c r="Q23" s="68"/>
      <c r="R23" s="68"/>
      <c r="S23" s="68"/>
      <c r="T23" s="68"/>
      <c r="U23" s="68"/>
      <c r="V23" s="68"/>
      <c r="W23" s="68"/>
      <c r="X23" s="68"/>
      <c r="Y23" s="67"/>
      <c r="Z23" s="69"/>
      <c r="AA23" s="64"/>
      <c r="AB23" s="6">
        <f t="shared" si="3"/>
        <v>0</v>
      </c>
      <c r="AC23" s="17">
        <f t="shared" si="11"/>
        <v>0</v>
      </c>
      <c r="AD23" s="18" t="str">
        <f t="shared" si="4"/>
        <v/>
      </c>
      <c r="AE23" s="19"/>
      <c r="AF23" s="19"/>
      <c r="AG23" s="20"/>
      <c r="AH23" s="14"/>
    </row>
    <row r="24" spans="1:34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23"/>
      <c r="AB24" s="11"/>
      <c r="AC24" s="11"/>
      <c r="AD24" s="11"/>
      <c r="AE24" s="12"/>
      <c r="AF24" s="12"/>
      <c r="AG24" s="12"/>
      <c r="AH24" s="12"/>
    </row>
    <row r="25" spans="1:34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23"/>
      <c r="AB25" s="11"/>
      <c r="AC25" s="11"/>
      <c r="AD25" s="11"/>
      <c r="AE25" s="12"/>
      <c r="AF25" s="12"/>
      <c r="AG25" s="12"/>
      <c r="AH25" s="12"/>
    </row>
    <row r="26" spans="1:34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23"/>
      <c r="AB26" s="11"/>
      <c r="AC26" s="11"/>
      <c r="AD26" s="11"/>
      <c r="AE26" s="12"/>
      <c r="AF26" s="12"/>
      <c r="AG26" s="12"/>
      <c r="AH26" s="12"/>
    </row>
    <row r="27" spans="1:34" x14ac:dyDescent="0.25">
      <c r="A27" s="12"/>
      <c r="B27" s="12" t="s">
        <v>45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23"/>
      <c r="AB27" s="11"/>
      <c r="AC27" s="11"/>
      <c r="AD27" s="11"/>
      <c r="AE27" s="12"/>
      <c r="AF27" s="12"/>
      <c r="AG27" s="12"/>
      <c r="AH27" s="12"/>
    </row>
    <row r="28" spans="1:34" x14ac:dyDescent="0.25">
      <c r="A28" s="12"/>
      <c r="B28" s="71" t="s">
        <v>24</v>
      </c>
      <c r="C28" s="21">
        <v>5000</v>
      </c>
      <c r="D28" s="21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23"/>
      <c r="AB28" s="11"/>
      <c r="AC28" s="11"/>
      <c r="AD28" s="11"/>
      <c r="AE28" s="12"/>
      <c r="AF28" s="12"/>
      <c r="AG28" s="12"/>
      <c r="AH28" s="12"/>
    </row>
    <row r="29" spans="1:34" x14ac:dyDescent="0.25">
      <c r="A29" s="12"/>
      <c r="B29" s="71" t="s">
        <v>26</v>
      </c>
      <c r="C29" s="21">
        <v>4300</v>
      </c>
      <c r="D29" s="2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23"/>
      <c r="AB29" s="11"/>
      <c r="AC29" s="11"/>
      <c r="AD29" s="11"/>
      <c r="AE29" s="12"/>
      <c r="AF29" s="12"/>
      <c r="AG29" s="12"/>
      <c r="AH29" s="12"/>
    </row>
    <row r="30" spans="1:34" x14ac:dyDescent="0.25">
      <c r="A30" s="12"/>
      <c r="B30" s="71" t="s">
        <v>28</v>
      </c>
      <c r="C30" s="21">
        <v>3500</v>
      </c>
      <c r="D30" s="2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23"/>
      <c r="AB30" s="11"/>
      <c r="AC30" s="11"/>
      <c r="AD30" s="11"/>
      <c r="AE30" s="12"/>
      <c r="AF30" s="12"/>
      <c r="AG30" s="12"/>
      <c r="AH30" s="12"/>
    </row>
    <row r="31" spans="1:34" x14ac:dyDescent="0.25">
      <c r="A31" s="12"/>
      <c r="B31" s="71" t="s">
        <v>30</v>
      </c>
      <c r="C31" s="21">
        <v>2500</v>
      </c>
      <c r="D31" s="2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23"/>
      <c r="AB31" s="11"/>
      <c r="AC31" s="11"/>
      <c r="AD31" s="11"/>
      <c r="AE31" s="12"/>
      <c r="AF31" s="12"/>
      <c r="AG31" s="12"/>
      <c r="AH31" s="12"/>
    </row>
    <row r="32" spans="1:34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23"/>
      <c r="AB32" s="11"/>
      <c r="AC32" s="11"/>
      <c r="AD32" s="11"/>
      <c r="AE32" s="12"/>
      <c r="AF32" s="12"/>
      <c r="AG32" s="12"/>
      <c r="AH32" s="12"/>
    </row>
    <row r="33" spans="1:34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23"/>
      <c r="AB33" s="11"/>
      <c r="AC33" s="11"/>
      <c r="AD33" s="11"/>
      <c r="AE33" s="12"/>
      <c r="AF33" s="12"/>
      <c r="AG33" s="12"/>
      <c r="AH33" s="12"/>
    </row>
    <row r="34" spans="1:34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23"/>
      <c r="AB34" s="11"/>
      <c r="AC34" s="11"/>
      <c r="AD34" s="11"/>
      <c r="AE34" s="12"/>
      <c r="AF34" s="12"/>
      <c r="AG34" s="12"/>
      <c r="AH34" s="12"/>
    </row>
    <row r="35" spans="1:34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23"/>
      <c r="AB35" s="11"/>
      <c r="AC35" s="11"/>
      <c r="AD35" s="11"/>
      <c r="AE35" s="12"/>
      <c r="AF35" s="12"/>
      <c r="AG35" s="12"/>
      <c r="AH35" s="12"/>
    </row>
    <row r="36" spans="1:34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23"/>
      <c r="AB36" s="11"/>
      <c r="AC36" s="11"/>
      <c r="AD36" s="11"/>
      <c r="AE36" s="12"/>
      <c r="AF36" s="12"/>
      <c r="AG36" s="12"/>
      <c r="AH36" s="12"/>
    </row>
    <row r="37" spans="1:34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23"/>
      <c r="AB37" s="11"/>
      <c r="AC37" s="11"/>
      <c r="AD37" s="11"/>
      <c r="AE37" s="12"/>
      <c r="AF37" s="12"/>
      <c r="AG37" s="12"/>
      <c r="AH37" s="12"/>
    </row>
    <row r="38" spans="1:34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23"/>
      <c r="AB38" s="11"/>
      <c r="AC38" s="11"/>
      <c r="AD38" s="11"/>
      <c r="AE38" s="12"/>
      <c r="AF38" s="12"/>
      <c r="AG38" s="12"/>
      <c r="AH38" s="12"/>
    </row>
  </sheetData>
  <mergeCells count="16">
    <mergeCell ref="AA1:AA2"/>
    <mergeCell ref="A21:C21"/>
    <mergeCell ref="A22:C22"/>
    <mergeCell ref="A23:C23"/>
    <mergeCell ref="K1:L1"/>
    <mergeCell ref="P1:Q1"/>
    <mergeCell ref="R1:S1"/>
    <mergeCell ref="T1:U1"/>
    <mergeCell ref="V1:W1"/>
    <mergeCell ref="Z1:Z2"/>
    <mergeCell ref="A1:A2"/>
    <mergeCell ref="B1:B2"/>
    <mergeCell ref="C1:C2"/>
    <mergeCell ref="D1:F1"/>
    <mergeCell ref="G1:H1"/>
    <mergeCell ref="I1:J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Vzor</vt:lpstr>
      <vt:lpstr>Text</vt:lpstr>
    </vt:vector>
  </TitlesOfParts>
  <Company>Masarykova ZŠ Debt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Černý</dc:creator>
  <cp:lastModifiedBy>Jakub Černý</cp:lastModifiedBy>
  <cp:lastPrinted>2013-04-02T11:57:25Z</cp:lastPrinted>
  <dcterms:created xsi:type="dcterms:W3CDTF">2012-02-14T08:19:36Z</dcterms:created>
  <dcterms:modified xsi:type="dcterms:W3CDTF">2013-10-02T06:46:46Z</dcterms:modified>
</cp:coreProperties>
</file>